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1D5ED798-798A-4321-83A4-94385A13AFD6}" xr6:coauthVersionLast="47" xr6:coauthVersionMax="47" xr10:uidLastSave="{A8EBEDE5-2432-49FA-A10F-48FD2BE15797}"/>
  <bookViews>
    <workbookView xWindow="22395" yWindow="255" windowWidth="23595" windowHeight="13890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<sst xmlns="http://schemas.openxmlformats.org/spreadsheetml/2006/main" count="2909" uniqueCount="239">
  <si>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</si>
  <si>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</si>
  <si>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</si>
  <si>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</si>
  <si>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</si>
  <si>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</si>
  <si>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</si>
  <si>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</si>
  <si>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</si>
  <si>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</si>
  <si>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</si>
  <si>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</si>
  <si>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</si>
  <si>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</si>
  <si>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</si>
  <si>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</si>
  <si>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</si>
  <si>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</si>
  <si>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</si>
  <si>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</si>
  <si>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</si>
  <si>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</si>
  <si>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</si>
  <si>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</si>
  <si>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</si>
  <si>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</si>
  <si>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</si>
  <si>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</si>
  <si>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</si>
  <si>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</si>
  <si>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</si>
  <si>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</si>
  <si>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</si>
  <si>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</si>
  <si>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</si>
  <si>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</si>
  <si>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</si>
  <si>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</si>
  <si>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</si>
  <si>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</si>
  <si>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</si>
  <si>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</si>
  <si>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</si>
  <si>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</si>
  <si>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</si>
  <si>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</si>
  <si>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</si>
  <si>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</si>
  <si>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</si>
  <si>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</si>
  <si>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</si>
  <si>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</si>
  <si>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</si>
  <si>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</si>
  <si>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</si>
  <si>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</si>
  <si>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</si>
  <si>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</si>
  <si>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</si>
  <si>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</si>
  <si>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</si>
  <si>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</si>
  <si>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</si>
  <si>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</si>
  <si>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</si>
  <si>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</si>
  <si>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</si>
  <si>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</si>
  <si>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</si>
  <si>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</si>
  <si>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</si>
  <si>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</si>
  <si>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</si>
  <si>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</si>
  <si>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</si>
  <si>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</si>
  <si>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</si>
  <si>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</si>
  <si>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</si>
  <si>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</si>
  <si>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</si>
  <si>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</si>
  <si>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</si>
  <si>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</si>
  <si>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</si>
  <si>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</si>
  <si>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</si>
  <si>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</si>
  <si>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</si>
  <si>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CIÊNCIAS BIOLÓGICAS</t>
  </si>
  <si>
    <t>MICROBIOLOGIA, PARASITOLOGIA E PATOLOGIA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</si>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</sst>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37.5</c:v>
                </c:pt>
                <c:pt idx="1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22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16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22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15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16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13</c:v>
                </c:pt>
                <c:pt idx="1">
                  <c:v>0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9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23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11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17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23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12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15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16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5</c:v>
                </c:pt>
                <c:pt idx="1">
                  <c:v>11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9</c:v>
                </c:pt>
                <c:pt idx="1">
                  <c:v>10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1</c:v>
                </c:pt>
                <c:pt idx="1">
                  <c:v>8</c:v>
                </c:pt>
                <c:pt idx="2">
                  <c:v>10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21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25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5</c:v>
                </c:pt>
                <c:pt idx="1">
                  <c:v>16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20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4</c:v>
                </c:pt>
                <c:pt idx="1">
                  <c:v>16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19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16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18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6</c:v>
                </c:pt>
                <c:pt idx="1">
                  <c:v>12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15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19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11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29.17</c:v>
                </c:pt>
                <c:pt idx="1">
                  <c:v>70.83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41.67</c:v>
                </c:pt>
                <c:pt idx="1">
                  <c:v>58.33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15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4</c:v>
                </c:pt>
                <c:pt idx="1">
                  <c:v>11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18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6</c:v>
                </c:pt>
                <c:pt idx="1">
                  <c:v>12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22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12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19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18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11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17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20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18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13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22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10</c:v>
                </c:pt>
                <c:pt idx="1">
                  <c:v>12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13</c:v>
                </c:pt>
                <c:pt idx="1">
                  <c:v>7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2</c:v>
                </c:pt>
                <c:pt idx="1">
                  <c:v>11</c:v>
                </c:pt>
                <c:pt idx="2">
                  <c:v>7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19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13</c:v>
                </c:pt>
                <c:pt idx="1">
                  <c:v>3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8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19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5</c:v>
                </c:pt>
                <c:pt idx="1">
                  <c:v>14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19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7</c:v>
                </c:pt>
                <c:pt idx="1">
                  <c:v>12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14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5</c:v>
                </c:pt>
                <c:pt idx="1">
                  <c:v>9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18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9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20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7</c:v>
                </c:pt>
                <c:pt idx="1">
                  <c:v>13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16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10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22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13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27" totalsRowShown="0" headerRowDxfId="66" dataDxfId="65">
  <autoFilter ref="A1:BH27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10</v>
      </c>
      <c r="D6" s="8">
        <f>ROUND($C6/C$13*100,2)</f>
        <v>41.67</v>
      </c>
      <c r="E6" s="18">
        <f>ROUND($C6/SUM($C$6:$C$12)*100,3)</f>
        <v>41.667000000000002</v>
      </c>
      <c r="G6" s="8"/>
      <c r="H6" s="8"/>
    </row>
    <row r="7" spans="1:12" x14ac:dyDescent="0.25">
      <c r="B7" s="7" t="s">
        <v>14</v>
      </c>
      <c r="C7" s="8">
        <f>COUNTIF(Resp[08],B7)</f>
        <v>8</v>
      </c>
      <c r="D7" s="8">
        <f t="shared" ref="D7:D12" si="0">ROUND($C7/C$13*100,2)</f>
        <v>33.33</v>
      </c>
      <c r="E7" s="18">
        <f t="shared" ref="E7:E12" si="1">ROUND($C7/SUM($C$6:$C$12)*100,3)</f>
        <v>33.332999999999998</v>
      </c>
      <c r="G7" s="8"/>
      <c r="H7" s="8"/>
    </row>
    <row r="8" spans="1:12" x14ac:dyDescent="0.25">
      <c r="B8" s="7" t="s">
        <v>16</v>
      </c>
      <c r="C8" s="8">
        <f>COUNTIF(Resp[08],B8)</f>
        <v>5</v>
      </c>
      <c r="D8" s="8">
        <f t="shared" si="0"/>
        <v>20.83</v>
      </c>
      <c r="E8" s="18">
        <f t="shared" si="1"/>
        <v>20.832999999999998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1</v>
      </c>
      <c r="D12" s="14">
        <f t="shared" si="0"/>
        <v>4.17</v>
      </c>
      <c r="E12" s="25">
        <f t="shared" si="1"/>
        <v>4.1669999999999998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20.832999999999998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4.1669999999999998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8</v>
      </c>
      <c r="D6" s="8">
        <f>ROUND($C6/C$13*100,2)</f>
        <v>33.33</v>
      </c>
      <c r="E6" s="18">
        <f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COUNTIF(Resp[09],B7)</f>
        <v>9</v>
      </c>
      <c r="D7" s="8">
        <f t="shared" ref="D7:D12" si="0">ROUND($C7/C$13*100,2)</f>
        <v>37.5</v>
      </c>
      <c r="E7" s="18">
        <f t="shared" ref="E7:E12" si="1">ROUND($C7/SUM($C$6:$C$12)*100,3)</f>
        <v>37.5</v>
      </c>
      <c r="G7" s="8"/>
      <c r="H7" s="8"/>
    </row>
    <row r="8" spans="1:12" x14ac:dyDescent="0.25">
      <c r="B8" s="7" t="s">
        <v>16</v>
      </c>
      <c r="C8" s="8">
        <f>COUNTIF(Resp[09],B8)</f>
        <v>6</v>
      </c>
      <c r="D8" s="8">
        <f t="shared" si="0"/>
        <v>25</v>
      </c>
      <c r="E8" s="18">
        <f t="shared" si="1"/>
        <v>25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1</v>
      </c>
      <c r="D12" s="14">
        <f t="shared" si="0"/>
        <v>4.17</v>
      </c>
      <c r="E12" s="25">
        <f t="shared" si="1"/>
        <v>4.1669999999999998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70.832999999999998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4.1669999999999998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9</v>
      </c>
      <c r="D6" s="8">
        <f>ROUND($C6/C$13*100,2)</f>
        <v>37.5</v>
      </c>
      <c r="E6" s="18">
        <f t="shared" ref="E6:E11" si="0">ROUND($C6/SUM($C$6:$C$12)*100,3)</f>
        <v>37.5</v>
      </c>
      <c r="G6" s="8"/>
      <c r="H6" s="8"/>
    </row>
    <row r="7" spans="1:12" x14ac:dyDescent="0.25">
      <c r="B7" s="7" t="s">
        <v>14</v>
      </c>
      <c r="C7" s="8">
        <f>COUNTIF(Resp[10],B7)</f>
        <v>6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COUNTIF(Resp[10],B8)</f>
        <v>7</v>
      </c>
      <c r="D8" s="8">
        <f t="shared" si="1"/>
        <v>29.17</v>
      </c>
      <c r="E8" s="18">
        <f t="shared" si="0"/>
        <v>29.167000000000002</v>
      </c>
      <c r="G8" s="8"/>
      <c r="H8" s="8"/>
    </row>
    <row r="9" spans="1:12" x14ac:dyDescent="0.25">
      <c r="B9" s="7" t="s">
        <v>17</v>
      </c>
      <c r="C9" s="8">
        <f>COUNTIF(Resp[10],B9)</f>
        <v>1</v>
      </c>
      <c r="D9" s="8">
        <f t="shared" si="1"/>
        <v>4.17</v>
      </c>
      <c r="E9" s="18">
        <f t="shared" si="0"/>
        <v>4.1669999999999998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1</v>
      </c>
      <c r="D12" s="14">
        <f t="shared" si="1"/>
        <v>4.17</v>
      </c>
      <c r="E12" s="25">
        <f>ROUND($C12/SUM($C$6:$C$12)*100,3)</f>
        <v>4.1669999999999998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62.5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29.167000000000002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4.1669999999999998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4.1669999999999998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5</v>
      </c>
      <c r="D6" s="8">
        <f>ROUND($C6/C$13*100,2)</f>
        <v>20.83</v>
      </c>
      <c r="E6" s="18">
        <f t="shared" ref="E6:E12" si="0">ROUND($C6/SUM($C$6:$C$12)*100,3)</f>
        <v>20.832999999999998</v>
      </c>
      <c r="G6" s="8"/>
      <c r="H6" s="8"/>
    </row>
    <row r="7" spans="1:12" x14ac:dyDescent="0.25">
      <c r="B7" s="7" t="s">
        <v>14</v>
      </c>
      <c r="C7" s="8">
        <f>COUNTIF(Resp[11],B7)</f>
        <v>11</v>
      </c>
      <c r="D7" s="8">
        <f t="shared" ref="D7:D12" si="1">ROUND($C7/C$13*100,2)</f>
        <v>45.83</v>
      </c>
      <c r="E7" s="18">
        <f t="shared" si="0"/>
        <v>45.832999999999998</v>
      </c>
      <c r="G7" s="8"/>
      <c r="H7" s="8"/>
    </row>
    <row r="8" spans="1:12" x14ac:dyDescent="0.25">
      <c r="B8" s="7" t="s">
        <v>16</v>
      </c>
      <c r="C8" s="8">
        <f>COUNTIF(Resp[11],B8)</f>
        <v>7</v>
      </c>
      <c r="D8" s="8">
        <f t="shared" si="1"/>
        <v>29.17</v>
      </c>
      <c r="E8" s="18">
        <f t="shared" si="0"/>
        <v>29.167000000000002</v>
      </c>
      <c r="G8" s="8"/>
      <c r="H8" s="8"/>
    </row>
    <row r="9" spans="1:12" x14ac:dyDescent="0.25">
      <c r="B9" s="7" t="s">
        <v>17</v>
      </c>
      <c r="C9" s="8">
        <f>COUNTIF(Resp[11],B9)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1</v>
      </c>
      <c r="D12" s="14">
        <f t="shared" si="1"/>
        <v>4.17</v>
      </c>
      <c r="E12" s="25">
        <f t="shared" si="0"/>
        <v>4.1669999999999998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29.167000000000002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4.1669999999999998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1</v>
      </c>
      <c r="D6" s="8">
        <f>ROUND($C6/C$13*100,2)</f>
        <v>4.17</v>
      </c>
      <c r="E6" s="18">
        <f t="shared" ref="E6:E12" si="0">ROUND($C6/SUM($C$6:$C$12)*100,3)</f>
        <v>4.1669999999999998</v>
      </c>
      <c r="G6" s="8"/>
      <c r="H6" s="8"/>
    </row>
    <row r="7" spans="1:12" x14ac:dyDescent="0.25">
      <c r="B7" s="7" t="s">
        <v>14</v>
      </c>
      <c r="C7" s="8">
        <f>COUNTIF(Resp[12],B7)</f>
        <v>8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COUNTIF(Resp[12],B8)</f>
        <v>10</v>
      </c>
      <c r="D8" s="8">
        <f t="shared" si="1"/>
        <v>41.67</v>
      </c>
      <c r="E8" s="18">
        <f t="shared" si="0"/>
        <v>41.667000000000002</v>
      </c>
      <c r="G8" s="8"/>
      <c r="H8" s="8"/>
    </row>
    <row r="9" spans="1:12" x14ac:dyDescent="0.25">
      <c r="B9" s="7" t="s">
        <v>17</v>
      </c>
      <c r="C9" s="8">
        <f>COUNTIF(Resp[12],B9)</f>
        <v>2</v>
      </c>
      <c r="D9" s="8">
        <f t="shared" si="1"/>
        <v>8.33</v>
      </c>
      <c r="E9" s="18">
        <f t="shared" si="0"/>
        <v>8.3330000000000002</v>
      </c>
      <c r="G9" s="8"/>
      <c r="H9" s="8"/>
    </row>
    <row r="10" spans="1:12" x14ac:dyDescent="0.25">
      <c r="B10" s="7" t="s">
        <v>18</v>
      </c>
      <c r="C10" s="8">
        <f>COUNTIF(Resp[12],B10)</f>
        <v>1</v>
      </c>
      <c r="D10" s="8">
        <f t="shared" si="1"/>
        <v>4.17</v>
      </c>
      <c r="E10" s="18">
        <f t="shared" si="0"/>
        <v>4.1669999999999998</v>
      </c>
      <c r="G10" s="8"/>
      <c r="H10" s="8"/>
    </row>
    <row r="11" spans="1:12" x14ac:dyDescent="0.25">
      <c r="B11" s="7" t="s">
        <v>19</v>
      </c>
      <c r="C11" s="8">
        <f>COUNTIF(Resp[12],B11)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COUNTIF(Resp[12],B12)</f>
        <v>2</v>
      </c>
      <c r="D12" s="14">
        <f t="shared" si="1"/>
        <v>8.33</v>
      </c>
      <c r="E12" s="25">
        <f t="shared" si="0"/>
        <v>8.3330000000000002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37.5</v>
      </c>
    </row>
    <row r="20" spans="2:5" x14ac:dyDescent="0.25">
      <c r="B20" s="33" t="s">
        <v>26</v>
      </c>
      <c r="C20" s="7" t="s">
        <v>16</v>
      </c>
      <c r="D20" s="7">
        <f>C8</f>
        <v>10</v>
      </c>
      <c r="E20" s="36">
        <f>ROUND(D20/SUM(D19:D22)*100,3)</f>
        <v>41.667000000000002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8.3330000000000002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12.5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5</v>
      </c>
      <c r="D6" s="8">
        <f>ROUND($C6/C$13*100,2)</f>
        <v>20.83</v>
      </c>
      <c r="E6" s="18">
        <f t="shared" ref="E6:E11" si="0">ROUND($C6/SUM($C$6:$C$12)*100,3)</f>
        <v>20.832999999999998</v>
      </c>
      <c r="G6" s="8"/>
      <c r="H6" s="8"/>
    </row>
    <row r="7" spans="1:12" x14ac:dyDescent="0.25">
      <c r="B7" s="7" t="s">
        <v>14</v>
      </c>
      <c r="C7" s="8">
        <f>COUNTIF(Resp[13],B7)</f>
        <v>16</v>
      </c>
      <c r="D7" s="8">
        <f t="shared" ref="D7:D11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COUNTIF(Resp[13],B8)</f>
        <v>2</v>
      </c>
      <c r="D8" s="8">
        <f t="shared" si="1"/>
        <v>8.33</v>
      </c>
      <c r="E8" s="18">
        <f t="shared" si="0"/>
        <v>8.3330000000000002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1</v>
      </c>
      <c r="D12" s="14">
        <f>ROUND($C12/C$13*100,2)</f>
        <v>4.17</v>
      </c>
      <c r="E12" s="25">
        <f>ROUND($C12/SUM($C$6:$C$12)*100,3)</f>
        <v>4.1669999999999998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87.5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4.1669999999999998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4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COUNTIF(Resp[14],B7)</f>
        <v>16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COUNTIF(Resp[14],B8)</f>
        <v>2</v>
      </c>
      <c r="D8" s="8">
        <f t="shared" si="1"/>
        <v>8.33</v>
      </c>
      <c r="E8" s="18">
        <f t="shared" si="0"/>
        <v>8.3330000000000002</v>
      </c>
      <c r="G8" s="8"/>
      <c r="H8" s="8"/>
    </row>
    <row r="9" spans="1:12" x14ac:dyDescent="0.25">
      <c r="B9" s="7" t="s">
        <v>17</v>
      </c>
      <c r="C9" s="8">
        <f>COUNTIF(Resp[14],B9)</f>
        <v>1</v>
      </c>
      <c r="D9" s="8">
        <f t="shared" si="1"/>
        <v>4.17</v>
      </c>
      <c r="E9" s="18">
        <f t="shared" si="0"/>
        <v>4.1669999999999998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1</v>
      </c>
      <c r="D12" s="14">
        <f t="shared" si="1"/>
        <v>4.17</v>
      </c>
      <c r="E12" s="25">
        <f t="shared" si="0"/>
        <v>4.1669999999999998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4.1669999999999998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4.1669999999999998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8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COUNTIF(Resp[15],B7)</f>
        <v>11</v>
      </c>
      <c r="D7" s="8">
        <f t="shared" ref="D7:D12" si="1">ROUND($C7/C$13*100,2)</f>
        <v>45.83</v>
      </c>
      <c r="E7" s="18">
        <f t="shared" si="0"/>
        <v>45.832999999999998</v>
      </c>
      <c r="G7" s="8"/>
      <c r="H7" s="8"/>
    </row>
    <row r="8" spans="1:12" x14ac:dyDescent="0.25">
      <c r="B8" s="7" t="s">
        <v>16</v>
      </c>
      <c r="C8" s="8">
        <f>COUNTIF(Resp[15],B8)</f>
        <v>4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1</v>
      </c>
      <c r="D12" s="14">
        <f t="shared" si="1"/>
        <v>4.17</v>
      </c>
      <c r="E12" s="25">
        <f t="shared" si="0"/>
        <v>4.1669999999999998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79.167000000000002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4.1669999999999998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6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COUNTIF(Resp[16],B7)</f>
        <v>10</v>
      </c>
      <c r="D7" s="8">
        <f t="shared" ref="D7:D12" si="1">ROUND($C7/C$13*100,2)</f>
        <v>41.67</v>
      </c>
      <c r="E7" s="18">
        <f t="shared" si="0"/>
        <v>41.667000000000002</v>
      </c>
      <c r="G7" s="8"/>
      <c r="H7" s="8"/>
    </row>
    <row r="8" spans="1:12" x14ac:dyDescent="0.25">
      <c r="B8" s="7" t="s">
        <v>16</v>
      </c>
      <c r="C8" s="8">
        <f>COUNTIF(Resp[16],B8)</f>
        <v>3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COUNTIF(Resp[16],B9)</f>
        <v>1</v>
      </c>
      <c r="D9" s="8">
        <f t="shared" si="1"/>
        <v>4.17</v>
      </c>
      <c r="E9" s="18">
        <f t="shared" si="0"/>
        <v>4.1669999999999998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1</v>
      </c>
      <c r="D11" s="8">
        <f t="shared" si="1"/>
        <v>4.17</v>
      </c>
      <c r="E11" s="18">
        <f t="shared" si="0"/>
        <v>4.1669999999999998</v>
      </c>
      <c r="G11" s="8"/>
      <c r="H11" s="8"/>
    </row>
    <row r="12" spans="1:12" x14ac:dyDescent="0.25">
      <c r="B12" s="13" t="s">
        <v>20</v>
      </c>
      <c r="C12" s="14">
        <f>COUNTIF(Resp[16],B12)</f>
        <v>3</v>
      </c>
      <c r="D12" s="14">
        <f t="shared" si="1"/>
        <v>12.5</v>
      </c>
      <c r="E12" s="25">
        <f t="shared" si="0"/>
        <v>12.5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1.0001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4.1669999999999998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6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COUNTIF(Resp[17],B7)</f>
        <v>12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COUNTIF(Resp[17],B8)</f>
        <v>3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1</v>
      </c>
      <c r="D11" s="8">
        <f t="shared" si="1"/>
        <v>4.17</v>
      </c>
      <c r="E11" s="18">
        <f t="shared" si="0"/>
        <v>4.1669999999999998</v>
      </c>
      <c r="G11" s="8"/>
      <c r="H11" s="8"/>
    </row>
    <row r="12" spans="1:12" x14ac:dyDescent="0.25">
      <c r="B12" s="13" t="s">
        <v>20</v>
      </c>
      <c r="C12" s="14">
        <f>COUNTIF(Resp[17],B12)</f>
        <v>2</v>
      </c>
      <c r="D12" s="14">
        <f t="shared" si="1"/>
        <v>8.33</v>
      </c>
      <c r="E12" s="25">
        <f t="shared" si="0"/>
        <v>8.3330000000000002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12.5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31"/>
  <sheetViews>
    <sheetView zoomScale="90" zoomScaleNormal="90" workbookViewId="0"/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90</v>
      </c>
      <c r="B2" s="66" t="s">
        <v>89</v>
      </c>
      <c r="C2" s="66" t="s">
        <v>15</v>
      </c>
      <c r="D2" s="66" t="s">
        <v>15</v>
      </c>
      <c r="E2" s="66" t="s">
        <v>15</v>
      </c>
      <c r="F2" s="66" t="s">
        <v>13</v>
      </c>
      <c r="G2" s="66" t="s">
        <v>14</v>
      </c>
      <c r="H2" s="66" t="s">
        <v>14</v>
      </c>
      <c r="I2" s="66" t="s">
        <v>14</v>
      </c>
      <c r="J2" s="66" t="s">
        <v>14</v>
      </c>
      <c r="K2" s="66" t="s">
        <v>14</v>
      </c>
      <c r="L2" s="66" t="s">
        <v>14</v>
      </c>
      <c r="M2" s="66" t="s">
        <v>14</v>
      </c>
      <c r="N2" s="66" t="s">
        <v>14</v>
      </c>
      <c r="O2" s="66" t="s">
        <v>14</v>
      </c>
      <c r="P2" s="66" t="s">
        <v>14</v>
      </c>
      <c r="Q2" s="66" t="s">
        <v>14</v>
      </c>
      <c r="R2" s="66" t="s">
        <v>14</v>
      </c>
      <c r="S2" s="66" t="s">
        <v>14</v>
      </c>
      <c r="T2" s="66" t="s">
        <v>14</v>
      </c>
      <c r="U2" s="66" t="s">
        <v>13</v>
      </c>
      <c r="V2" s="66" t="s">
        <v>14</v>
      </c>
      <c r="W2" s="66" t="s">
        <v>14</v>
      </c>
      <c r="X2" s="66" t="s">
        <v>14</v>
      </c>
      <c r="Y2" s="66" t="s">
        <v>14</v>
      </c>
      <c r="Z2" s="66" t="s">
        <v>14</v>
      </c>
      <c r="AA2" s="66" t="s">
        <v>14</v>
      </c>
      <c r="AB2" s="66" t="s">
        <v>14</v>
      </c>
      <c r="AC2" s="66" t="s">
        <v>14</v>
      </c>
      <c r="AD2" s="66" t="s">
        <v>14</v>
      </c>
      <c r="AE2" s="66" t="s">
        <v>14</v>
      </c>
      <c r="AF2" s="66" t="s">
        <v>14</v>
      </c>
      <c r="AG2" s="66" t="s">
        <v>14</v>
      </c>
      <c r="AH2" s="66" t="s">
        <v>16</v>
      </c>
      <c r="AI2" s="66" t="s">
        <v>16</v>
      </c>
      <c r="AJ2" s="66" t="s">
        <v>14</v>
      </c>
      <c r="AK2" s="66" t="s">
        <v>14</v>
      </c>
      <c r="AL2" s="66" t="s">
        <v>14</v>
      </c>
      <c r="AM2" s="66" t="s">
        <v>14</v>
      </c>
      <c r="AN2" s="66" t="s">
        <v>12</v>
      </c>
      <c r="AO2" s="66" t="s">
        <v>12</v>
      </c>
      <c r="AP2" s="66" t="s">
        <v>12</v>
      </c>
      <c r="AQ2" s="66" t="s">
        <v>12</v>
      </c>
      <c r="AR2" s="66" t="s">
        <v>12</v>
      </c>
      <c r="AS2" s="66" t="s">
        <v>12</v>
      </c>
      <c r="AT2" s="66" t="s">
        <v>16</v>
      </c>
      <c r="AU2" s="66" t="s">
        <v>14</v>
      </c>
      <c r="AV2" s="66" t="s">
        <v>12</v>
      </c>
      <c r="AW2" s="66" t="s">
        <v>14</v>
      </c>
      <c r="AX2" s="66" t="s">
        <v>14</v>
      </c>
      <c r="AY2" s="66" t="s">
        <v>14</v>
      </c>
      <c r="AZ2" s="66" t="s">
        <v>14</v>
      </c>
      <c r="BA2" s="66" t="s">
        <v>16</v>
      </c>
      <c r="BB2" s="66" t="s">
        <v>14</v>
      </c>
      <c r="BC2" s="66" t="s">
        <v>14</v>
      </c>
      <c r="BD2" s="66" t="s">
        <v>14</v>
      </c>
      <c r="BE2" s="66" t="s">
        <v>14</v>
      </c>
      <c r="BF2" s="66" t="s">
        <v>14</v>
      </c>
      <c r="BG2" s="66" t="s">
        <v>14</v>
      </c>
      <c r="BH2" s="66" t="s">
        <v>14</v>
      </c>
    </row>
    <row r="3" spans="1:65" ht="24.75" customHeight="1" x14ac:dyDescent="0.25">
      <c r="A3" s="66" t="s">
        <v>90</v>
      </c>
      <c r="B3" s="66" t="s">
        <v>89</v>
      </c>
      <c r="C3" s="66" t="s">
        <v>15</v>
      </c>
      <c r="D3" s="66" t="s">
        <v>15</v>
      </c>
      <c r="E3" s="66" t="s">
        <v>15</v>
      </c>
      <c r="F3" s="66" t="s">
        <v>13</v>
      </c>
      <c r="G3" s="66" t="s">
        <v>14</v>
      </c>
      <c r="H3" s="66" t="s">
        <v>16</v>
      </c>
      <c r="I3" s="66" t="s">
        <v>16</v>
      </c>
      <c r="J3" s="66" t="s">
        <v>14</v>
      </c>
      <c r="K3" s="66" t="s">
        <v>14</v>
      </c>
      <c r="L3" s="66" t="s">
        <v>14</v>
      </c>
      <c r="M3" s="66" t="s">
        <v>16</v>
      </c>
      <c r="N3" s="66" t="s">
        <v>14</v>
      </c>
      <c r="O3" s="66" t="s">
        <v>14</v>
      </c>
      <c r="P3" s="66" t="s">
        <v>16</v>
      </c>
      <c r="Q3" s="66" t="s">
        <v>19</v>
      </c>
      <c r="R3" s="66" t="s">
        <v>19</v>
      </c>
      <c r="S3" s="66" t="s">
        <v>19</v>
      </c>
      <c r="T3" s="66" t="s">
        <v>12</v>
      </c>
      <c r="U3" s="66" t="s">
        <v>15</v>
      </c>
      <c r="AJ3" s="66" t="s">
        <v>12</v>
      </c>
      <c r="AK3" s="66" t="s">
        <v>16</v>
      </c>
      <c r="AL3" s="66" t="s">
        <v>16</v>
      </c>
      <c r="AM3" s="66" t="s">
        <v>16</v>
      </c>
      <c r="AN3" s="66" t="s">
        <v>12</v>
      </c>
      <c r="AO3" s="66" t="s">
        <v>12</v>
      </c>
      <c r="AP3" s="66" t="s">
        <v>14</v>
      </c>
      <c r="AQ3" s="66" t="s">
        <v>17</v>
      </c>
      <c r="AR3" s="66" t="s">
        <v>14</v>
      </c>
      <c r="AS3" s="66" t="s">
        <v>14</v>
      </c>
      <c r="AT3" s="66" t="s">
        <v>17</v>
      </c>
      <c r="AU3" s="66" t="s">
        <v>14</v>
      </c>
      <c r="AV3" s="66" t="s">
        <v>16</v>
      </c>
      <c r="AW3" s="66" t="s">
        <v>19</v>
      </c>
      <c r="AX3" s="66" t="s">
        <v>19</v>
      </c>
      <c r="AY3" s="66" t="s">
        <v>16</v>
      </c>
      <c r="AZ3" s="66" t="s">
        <v>19</v>
      </c>
      <c r="BA3" s="66" t="s">
        <v>19</v>
      </c>
      <c r="BB3" s="66" t="s">
        <v>12</v>
      </c>
      <c r="BC3" s="66" t="s">
        <v>12</v>
      </c>
      <c r="BD3" s="66" t="s">
        <v>12</v>
      </c>
      <c r="BE3" s="66" t="s">
        <v>12</v>
      </c>
      <c r="BF3" s="66" t="s">
        <v>19</v>
      </c>
      <c r="BG3" s="66" t="s">
        <v>14</v>
      </c>
      <c r="BH3" s="66" t="s">
        <v>14</v>
      </c>
    </row>
    <row r="4" spans="1:65" ht="24.75" customHeight="1" x14ac:dyDescent="0.25">
      <c r="A4" s="66" t="s">
        <v>90</v>
      </c>
      <c r="B4" s="66" t="s">
        <v>89</v>
      </c>
      <c r="C4" s="66" t="s">
        <v>13</v>
      </c>
      <c r="D4" s="66" t="s">
        <v>15</v>
      </c>
      <c r="E4" s="66" t="s">
        <v>15</v>
      </c>
      <c r="F4" s="66" t="s">
        <v>15</v>
      </c>
      <c r="G4" s="66" t="s">
        <v>12</v>
      </c>
      <c r="H4" s="66" t="s">
        <v>12</v>
      </c>
      <c r="I4" s="66" t="s">
        <v>12</v>
      </c>
      <c r="J4" s="66" t="s">
        <v>12</v>
      </c>
      <c r="K4" s="66" t="s">
        <v>12</v>
      </c>
      <c r="L4" s="66" t="s">
        <v>12</v>
      </c>
      <c r="M4" s="66" t="s">
        <v>14</v>
      </c>
      <c r="N4" s="66" t="s">
        <v>12</v>
      </c>
      <c r="O4" s="66" t="s">
        <v>12</v>
      </c>
      <c r="P4" s="66" t="s">
        <v>12</v>
      </c>
      <c r="Q4" s="66" t="s">
        <v>12</v>
      </c>
      <c r="R4" s="66" t="s">
        <v>12</v>
      </c>
      <c r="S4" s="66" t="s">
        <v>12</v>
      </c>
      <c r="T4" s="66" t="s">
        <v>12</v>
      </c>
      <c r="U4" s="66" t="s">
        <v>15</v>
      </c>
      <c r="AJ4" s="66" t="s">
        <v>12</v>
      </c>
      <c r="AK4" s="66" t="s">
        <v>12</v>
      </c>
      <c r="AL4" s="66" t="s">
        <v>12</v>
      </c>
      <c r="AM4" s="66" t="s">
        <v>12</v>
      </c>
      <c r="AN4" s="66" t="s">
        <v>12</v>
      </c>
      <c r="AO4" s="66" t="s">
        <v>12</v>
      </c>
      <c r="AP4" s="66" t="s">
        <v>12</v>
      </c>
      <c r="AQ4" s="66" t="s">
        <v>14</v>
      </c>
      <c r="AR4" s="66" t="s">
        <v>12</v>
      </c>
      <c r="AS4" s="66" t="s">
        <v>14</v>
      </c>
      <c r="AT4" s="66" t="s">
        <v>17</v>
      </c>
      <c r="AU4" s="66" t="s">
        <v>12</v>
      </c>
      <c r="AV4" s="66" t="s">
        <v>12</v>
      </c>
      <c r="AW4" s="66" t="s">
        <v>12</v>
      </c>
      <c r="AX4" s="66" t="s">
        <v>12</v>
      </c>
      <c r="AY4" s="66" t="s">
        <v>12</v>
      </c>
      <c r="AZ4" s="66" t="s">
        <v>12</v>
      </c>
      <c r="BA4" s="66" t="s">
        <v>12</v>
      </c>
      <c r="BB4" s="66" t="s">
        <v>12</v>
      </c>
      <c r="BC4" s="66" t="s">
        <v>12</v>
      </c>
      <c r="BD4" s="66" t="s">
        <v>12</v>
      </c>
      <c r="BE4" s="66" t="s">
        <v>12</v>
      </c>
      <c r="BF4" s="66" t="s">
        <v>12</v>
      </c>
      <c r="BG4" s="66" t="s">
        <v>12</v>
      </c>
      <c r="BH4" s="66" t="s">
        <v>12</v>
      </c>
    </row>
    <row r="5" spans="1:65" ht="24.75" customHeight="1" x14ac:dyDescent="0.25">
      <c r="A5" s="66" t="s">
        <v>90</v>
      </c>
      <c r="B5" s="66" t="s">
        <v>89</v>
      </c>
      <c r="C5" s="66" t="s">
        <v>15</v>
      </c>
      <c r="D5" s="66" t="s">
        <v>13</v>
      </c>
      <c r="E5" s="66" t="s">
        <v>15</v>
      </c>
      <c r="F5" s="66" t="s">
        <v>15</v>
      </c>
      <c r="G5" s="66" t="s">
        <v>12</v>
      </c>
      <c r="H5" s="66" t="s">
        <v>12</v>
      </c>
      <c r="I5" s="66" t="s">
        <v>12</v>
      </c>
      <c r="J5" s="66" t="s">
        <v>16</v>
      </c>
      <c r="K5" s="66" t="s">
        <v>12</v>
      </c>
      <c r="L5" s="66" t="s">
        <v>16</v>
      </c>
      <c r="M5" s="66" t="s">
        <v>17</v>
      </c>
      <c r="N5" s="66" t="s">
        <v>14</v>
      </c>
      <c r="O5" s="66" t="s">
        <v>14</v>
      </c>
      <c r="P5" s="66" t="s">
        <v>14</v>
      </c>
      <c r="Q5" s="66" t="s">
        <v>14</v>
      </c>
      <c r="R5" s="66" t="s">
        <v>14</v>
      </c>
      <c r="S5" s="66" t="s">
        <v>14</v>
      </c>
      <c r="T5" s="66" t="s">
        <v>19</v>
      </c>
      <c r="U5" s="66" t="s">
        <v>15</v>
      </c>
      <c r="AJ5" s="66" t="s">
        <v>19</v>
      </c>
      <c r="AK5" s="66" t="s">
        <v>14</v>
      </c>
      <c r="AL5" s="66" t="s">
        <v>14</v>
      </c>
      <c r="AM5" s="66" t="s">
        <v>12</v>
      </c>
      <c r="AN5" s="66" t="s">
        <v>14</v>
      </c>
      <c r="AO5" s="66" t="s">
        <v>16</v>
      </c>
      <c r="AP5" s="66" t="s">
        <v>14</v>
      </c>
      <c r="AQ5" s="66" t="s">
        <v>17</v>
      </c>
      <c r="AR5" s="66" t="s">
        <v>16</v>
      </c>
      <c r="AS5" s="66" t="s">
        <v>16</v>
      </c>
      <c r="AT5" s="66" t="s">
        <v>17</v>
      </c>
      <c r="AU5" s="66" t="s">
        <v>16</v>
      </c>
      <c r="AV5" s="66" t="s">
        <v>12</v>
      </c>
      <c r="AW5" s="66" t="s">
        <v>17</v>
      </c>
      <c r="AX5" s="66" t="s">
        <v>14</v>
      </c>
      <c r="AY5" s="66" t="s">
        <v>12</v>
      </c>
      <c r="AZ5" s="66" t="s">
        <v>17</v>
      </c>
      <c r="BA5" s="66" t="s">
        <v>17</v>
      </c>
      <c r="BB5" s="66" t="s">
        <v>12</v>
      </c>
      <c r="BC5" s="66" t="s">
        <v>12</v>
      </c>
      <c r="BD5" s="66" t="s">
        <v>12</v>
      </c>
      <c r="BE5" s="66" t="s">
        <v>12</v>
      </c>
      <c r="BF5" s="66" t="s">
        <v>19</v>
      </c>
      <c r="BG5" s="66" t="s">
        <v>12</v>
      </c>
      <c r="BH5" s="66" t="s">
        <v>14</v>
      </c>
    </row>
    <row r="6" spans="1:65" ht="24.75" customHeight="1" x14ac:dyDescent="0.25">
      <c r="A6" s="66" t="s">
        <v>90</v>
      </c>
      <c r="B6" s="66" t="s">
        <v>89</v>
      </c>
      <c r="C6" s="66" t="s">
        <v>13</v>
      </c>
      <c r="D6" s="66" t="s">
        <v>13</v>
      </c>
      <c r="E6" s="66" t="s">
        <v>15</v>
      </c>
      <c r="F6" s="66" t="s">
        <v>15</v>
      </c>
      <c r="G6" s="66" t="s">
        <v>14</v>
      </c>
      <c r="H6" s="66" t="s">
        <v>12</v>
      </c>
      <c r="I6" s="66" t="s">
        <v>12</v>
      </c>
      <c r="J6" s="66" t="s">
        <v>12</v>
      </c>
      <c r="K6" s="66" t="s">
        <v>12</v>
      </c>
      <c r="L6" s="66" t="s">
        <v>14</v>
      </c>
      <c r="M6" s="66" t="s">
        <v>14</v>
      </c>
      <c r="N6" s="66" t="s">
        <v>12</v>
      </c>
      <c r="O6" s="66" t="s">
        <v>14</v>
      </c>
      <c r="P6" s="66" t="s">
        <v>14</v>
      </c>
      <c r="Q6" s="66" t="s">
        <v>14</v>
      </c>
      <c r="R6" s="66" t="s">
        <v>14</v>
      </c>
      <c r="S6" s="66" t="s">
        <v>14</v>
      </c>
      <c r="T6" s="66" t="s">
        <v>12</v>
      </c>
      <c r="U6" s="66" t="s">
        <v>15</v>
      </c>
      <c r="AJ6" s="66" t="s">
        <v>14</v>
      </c>
      <c r="AK6" s="66" t="s">
        <v>14</v>
      </c>
      <c r="AL6" s="66" t="s">
        <v>18</v>
      </c>
      <c r="AM6" s="66" t="s">
        <v>16</v>
      </c>
      <c r="AN6" s="66" t="s">
        <v>14</v>
      </c>
      <c r="AO6" s="66" t="s">
        <v>12</v>
      </c>
      <c r="AP6" s="66" t="s">
        <v>12</v>
      </c>
      <c r="AQ6" s="66" t="s">
        <v>14</v>
      </c>
      <c r="AR6" s="66" t="s">
        <v>12</v>
      </c>
      <c r="AS6" s="66" t="s">
        <v>12</v>
      </c>
      <c r="AT6" s="66" t="s">
        <v>17</v>
      </c>
      <c r="AU6" s="66" t="s">
        <v>14</v>
      </c>
      <c r="AV6" s="66" t="s">
        <v>14</v>
      </c>
      <c r="AW6" s="66" t="s">
        <v>14</v>
      </c>
      <c r="AX6" s="66" t="s">
        <v>14</v>
      </c>
      <c r="AY6" s="66" t="s">
        <v>12</v>
      </c>
      <c r="AZ6" s="66" t="s">
        <v>12</v>
      </c>
      <c r="BA6" s="66" t="s">
        <v>12</v>
      </c>
      <c r="BB6" s="66" t="s">
        <v>14</v>
      </c>
      <c r="BC6" s="66" t="s">
        <v>12</v>
      </c>
      <c r="BD6" s="66" t="s">
        <v>12</v>
      </c>
      <c r="BE6" s="66" t="s">
        <v>19</v>
      </c>
      <c r="BF6" s="66" t="s">
        <v>19</v>
      </c>
      <c r="BG6" s="66" t="s">
        <v>12</v>
      </c>
      <c r="BH6" s="66" t="s">
        <v>12</v>
      </c>
    </row>
    <row r="7" spans="1:65" ht="24.75" customHeight="1" x14ac:dyDescent="0.25">
      <c r="A7" s="66" t="s">
        <v>90</v>
      </c>
      <c r="B7" s="66" t="s">
        <v>89</v>
      </c>
      <c r="C7" s="66" t="s">
        <v>15</v>
      </c>
      <c r="D7" s="66" t="s">
        <v>15</v>
      </c>
      <c r="E7" s="66" t="s">
        <v>15</v>
      </c>
      <c r="F7" s="66" t="s">
        <v>13</v>
      </c>
      <c r="G7" s="66" t="s">
        <v>12</v>
      </c>
      <c r="H7" s="66" t="s">
        <v>12</v>
      </c>
      <c r="I7" s="66" t="s">
        <v>12</v>
      </c>
      <c r="J7" s="66" t="s">
        <v>12</v>
      </c>
      <c r="K7" s="66" t="s">
        <v>12</v>
      </c>
      <c r="L7" s="66" t="s">
        <v>12</v>
      </c>
      <c r="M7" s="66" t="s">
        <v>14</v>
      </c>
      <c r="N7" s="66" t="s">
        <v>12</v>
      </c>
      <c r="O7" s="66" t="s">
        <v>12</v>
      </c>
      <c r="P7" s="66" t="s">
        <v>12</v>
      </c>
      <c r="Q7" s="66" t="s">
        <v>12</v>
      </c>
      <c r="R7" s="66" t="s">
        <v>12</v>
      </c>
      <c r="S7" s="66" t="s">
        <v>12</v>
      </c>
      <c r="T7" s="66" t="s">
        <v>12</v>
      </c>
      <c r="U7" s="66" t="s">
        <v>13</v>
      </c>
      <c r="V7" s="66" t="s">
        <v>12</v>
      </c>
      <c r="W7" s="66" t="s">
        <v>12</v>
      </c>
      <c r="X7" s="66" t="s">
        <v>12</v>
      </c>
      <c r="Y7" s="66" t="s">
        <v>12</v>
      </c>
      <c r="Z7" s="66" t="s">
        <v>12</v>
      </c>
      <c r="AA7" s="66" t="s">
        <v>12</v>
      </c>
      <c r="AB7" s="66" t="s">
        <v>14</v>
      </c>
      <c r="AC7" s="66" t="s">
        <v>12</v>
      </c>
      <c r="AD7" s="66" t="s">
        <v>12</v>
      </c>
      <c r="AE7" s="66" t="s">
        <v>12</v>
      </c>
      <c r="AF7" s="66" t="s">
        <v>12</v>
      </c>
      <c r="AG7" s="66" t="s">
        <v>12</v>
      </c>
      <c r="AH7" s="66" t="s">
        <v>12</v>
      </c>
      <c r="AI7" s="66" t="s">
        <v>12</v>
      </c>
      <c r="AJ7" s="66" t="s">
        <v>14</v>
      </c>
      <c r="AK7" s="66" t="s">
        <v>12</v>
      </c>
      <c r="AL7" s="66" t="s">
        <v>12</v>
      </c>
      <c r="AM7" s="66" t="s">
        <v>14</v>
      </c>
      <c r="AN7" s="66" t="s">
        <v>12</v>
      </c>
      <c r="AO7" s="66" t="s">
        <v>12</v>
      </c>
      <c r="AP7" s="66" t="s">
        <v>12</v>
      </c>
      <c r="AQ7" s="66" t="s">
        <v>14</v>
      </c>
      <c r="AR7" s="66" t="s">
        <v>12</v>
      </c>
      <c r="AS7" s="66" t="s">
        <v>17</v>
      </c>
      <c r="AT7" s="66" t="s">
        <v>17</v>
      </c>
      <c r="AU7" s="66" t="s">
        <v>12</v>
      </c>
      <c r="AV7" s="66" t="s">
        <v>12</v>
      </c>
      <c r="AW7" s="66" t="s">
        <v>12</v>
      </c>
      <c r="AX7" s="66" t="s">
        <v>19</v>
      </c>
      <c r="AY7" s="66" t="s">
        <v>14</v>
      </c>
      <c r="AZ7" s="66" t="s">
        <v>14</v>
      </c>
      <c r="BA7" s="66" t="s">
        <v>19</v>
      </c>
      <c r="BB7" s="66" t="s">
        <v>12</v>
      </c>
      <c r="BC7" s="66" t="s">
        <v>12</v>
      </c>
      <c r="BD7" s="66" t="s">
        <v>12</v>
      </c>
      <c r="BE7" s="66" t="s">
        <v>12</v>
      </c>
      <c r="BF7" s="66" t="s">
        <v>19</v>
      </c>
      <c r="BG7" s="66" t="s">
        <v>12</v>
      </c>
      <c r="BH7" s="66" t="s">
        <v>12</v>
      </c>
    </row>
    <row r="8" spans="1:65" ht="24.75" customHeight="1" x14ac:dyDescent="0.25">
      <c r="A8" s="66" t="s">
        <v>90</v>
      </c>
      <c r="B8" s="66" t="s">
        <v>89</v>
      </c>
      <c r="C8" s="66" t="s">
        <v>13</v>
      </c>
      <c r="D8" s="66" t="s">
        <v>15</v>
      </c>
      <c r="E8" s="66" t="s">
        <v>15</v>
      </c>
      <c r="F8" s="66" t="s">
        <v>15</v>
      </c>
      <c r="G8" s="66" t="s">
        <v>12</v>
      </c>
      <c r="H8" s="66" t="s">
        <v>12</v>
      </c>
      <c r="I8" s="66" t="s">
        <v>12</v>
      </c>
      <c r="J8" s="66" t="s">
        <v>12</v>
      </c>
      <c r="K8" s="66" t="s">
        <v>12</v>
      </c>
      <c r="L8" s="66" t="s">
        <v>12</v>
      </c>
      <c r="M8" s="66" t="s">
        <v>12</v>
      </c>
      <c r="N8" s="66" t="s">
        <v>12</v>
      </c>
      <c r="O8" s="66" t="s">
        <v>12</v>
      </c>
      <c r="P8" s="66" t="s">
        <v>12</v>
      </c>
      <c r="Q8" s="66" t="s">
        <v>12</v>
      </c>
      <c r="R8" s="66" t="s">
        <v>12</v>
      </c>
      <c r="S8" s="66" t="s">
        <v>12</v>
      </c>
      <c r="T8" s="66" t="s">
        <v>12</v>
      </c>
      <c r="U8" s="66" t="s">
        <v>15</v>
      </c>
      <c r="AJ8" s="66" t="s">
        <v>16</v>
      </c>
      <c r="AK8" s="66" t="s">
        <v>12</v>
      </c>
      <c r="AL8" s="66" t="s">
        <v>12</v>
      </c>
      <c r="AM8" s="66" t="s">
        <v>12</v>
      </c>
      <c r="AN8" s="66" t="s">
        <v>12</v>
      </c>
      <c r="AO8" s="66" t="s">
        <v>12</v>
      </c>
      <c r="AP8" s="66" t="s">
        <v>12</v>
      </c>
      <c r="AQ8" s="66" t="s">
        <v>16</v>
      </c>
      <c r="AR8" s="66" t="s">
        <v>12</v>
      </c>
      <c r="AS8" s="66" t="s">
        <v>17</v>
      </c>
      <c r="AT8" s="66" t="s">
        <v>17</v>
      </c>
      <c r="AU8" s="66" t="s">
        <v>12</v>
      </c>
      <c r="AV8" s="66" t="s">
        <v>14</v>
      </c>
      <c r="AW8" s="66" t="s">
        <v>16</v>
      </c>
      <c r="AX8" s="66" t="s">
        <v>17</v>
      </c>
      <c r="AY8" s="66" t="s">
        <v>14</v>
      </c>
      <c r="AZ8" s="66" t="s">
        <v>16</v>
      </c>
      <c r="BA8" s="66" t="s">
        <v>17</v>
      </c>
      <c r="BB8" s="66" t="s">
        <v>12</v>
      </c>
      <c r="BC8" s="66" t="s">
        <v>12</v>
      </c>
      <c r="BD8" s="66" t="s">
        <v>12</v>
      </c>
      <c r="BE8" s="66" t="s">
        <v>14</v>
      </c>
      <c r="BF8" s="66" t="s">
        <v>14</v>
      </c>
      <c r="BG8" s="66" t="s">
        <v>14</v>
      </c>
      <c r="BH8" s="66" t="s">
        <v>12</v>
      </c>
    </row>
    <row r="9" spans="1:65" ht="24.75" customHeight="1" x14ac:dyDescent="0.25">
      <c r="A9" s="66" t="s">
        <v>90</v>
      </c>
      <c r="B9" s="66" t="s">
        <v>89</v>
      </c>
      <c r="C9" s="66" t="s">
        <v>15</v>
      </c>
      <c r="D9" s="66" t="s">
        <v>15</v>
      </c>
      <c r="E9" s="66" t="s">
        <v>15</v>
      </c>
      <c r="F9" s="66" t="s">
        <v>13</v>
      </c>
      <c r="G9" s="66" t="s">
        <v>14</v>
      </c>
      <c r="H9" s="66" t="s">
        <v>14</v>
      </c>
      <c r="I9" s="66" t="s">
        <v>14</v>
      </c>
      <c r="J9" s="66" t="s">
        <v>14</v>
      </c>
      <c r="K9" s="66" t="s">
        <v>14</v>
      </c>
      <c r="L9" s="66" t="s">
        <v>16</v>
      </c>
      <c r="M9" s="66" t="s">
        <v>14</v>
      </c>
      <c r="N9" s="66" t="s">
        <v>14</v>
      </c>
      <c r="O9" s="66" t="s">
        <v>14</v>
      </c>
      <c r="P9" s="66" t="s">
        <v>16</v>
      </c>
      <c r="Q9" s="66" t="s">
        <v>14</v>
      </c>
      <c r="R9" s="66" t="s">
        <v>14</v>
      </c>
      <c r="S9" s="66" t="s">
        <v>14</v>
      </c>
      <c r="T9" s="66" t="s">
        <v>14</v>
      </c>
      <c r="U9" s="66" t="s">
        <v>13</v>
      </c>
      <c r="V9" s="66" t="s">
        <v>14</v>
      </c>
      <c r="W9" s="66" t="s">
        <v>14</v>
      </c>
      <c r="X9" s="66" t="s">
        <v>14</v>
      </c>
      <c r="Y9" s="66" t="s">
        <v>14</v>
      </c>
      <c r="Z9" s="66" t="s">
        <v>14</v>
      </c>
      <c r="AA9" s="66" t="s">
        <v>14</v>
      </c>
      <c r="AB9" s="66" t="s">
        <v>14</v>
      </c>
      <c r="AC9" s="66" t="s">
        <v>14</v>
      </c>
      <c r="AD9" s="66" t="s">
        <v>14</v>
      </c>
      <c r="AE9" s="66" t="s">
        <v>14</v>
      </c>
      <c r="AF9" s="66" t="s">
        <v>14</v>
      </c>
      <c r="AG9" s="66" t="s">
        <v>14</v>
      </c>
      <c r="AH9" s="66" t="s">
        <v>14</v>
      </c>
      <c r="AI9" s="66" t="s">
        <v>14</v>
      </c>
      <c r="AJ9" s="66" t="s">
        <v>14</v>
      </c>
      <c r="AK9" s="66" t="s">
        <v>14</v>
      </c>
      <c r="AL9" s="66" t="s">
        <v>14</v>
      </c>
      <c r="AM9" s="66" t="s">
        <v>14</v>
      </c>
      <c r="AN9" s="66" t="s">
        <v>14</v>
      </c>
      <c r="AO9" s="66" t="s">
        <v>14</v>
      </c>
      <c r="AP9" s="66" t="s">
        <v>14</v>
      </c>
      <c r="AQ9" s="66" t="s">
        <v>14</v>
      </c>
      <c r="AR9" s="66" t="s">
        <v>14</v>
      </c>
      <c r="AS9" s="66" t="s">
        <v>17</v>
      </c>
      <c r="AT9" s="66" t="s">
        <v>17</v>
      </c>
      <c r="AU9" s="66" t="s">
        <v>14</v>
      </c>
      <c r="AV9" s="66" t="s">
        <v>14</v>
      </c>
      <c r="AW9" s="66" t="s">
        <v>14</v>
      </c>
      <c r="AX9" s="66" t="s">
        <v>20</v>
      </c>
      <c r="AY9" s="66" t="s">
        <v>14</v>
      </c>
      <c r="AZ9" s="66" t="s">
        <v>14</v>
      </c>
      <c r="BA9" s="66" t="s">
        <v>20</v>
      </c>
      <c r="BB9" s="66" t="s">
        <v>14</v>
      </c>
      <c r="BC9" s="66" t="s">
        <v>14</v>
      </c>
      <c r="BD9" s="66" t="s">
        <v>14</v>
      </c>
      <c r="BE9" s="66" t="s">
        <v>14</v>
      </c>
      <c r="BF9" s="66" t="s">
        <v>14</v>
      </c>
      <c r="BG9" s="66" t="s">
        <v>14</v>
      </c>
      <c r="BH9" s="66" t="s">
        <v>14</v>
      </c>
    </row>
    <row r="10" spans="1:65" ht="24.75" customHeight="1" x14ac:dyDescent="0.25">
      <c r="A10" s="66" t="s">
        <v>90</v>
      </c>
      <c r="B10" s="66" t="s">
        <v>89</v>
      </c>
      <c r="C10" s="66" t="s">
        <v>15</v>
      </c>
      <c r="D10" s="66" t="s">
        <v>15</v>
      </c>
      <c r="E10" s="66" t="s">
        <v>15</v>
      </c>
      <c r="F10" s="66" t="s">
        <v>13</v>
      </c>
      <c r="G10" s="66" t="s">
        <v>14</v>
      </c>
      <c r="H10" s="66" t="s">
        <v>12</v>
      </c>
      <c r="I10" s="66" t="s">
        <v>12</v>
      </c>
      <c r="J10" s="66" t="s">
        <v>12</v>
      </c>
      <c r="K10" s="66" t="s">
        <v>12</v>
      </c>
      <c r="L10" s="66" t="s">
        <v>14</v>
      </c>
      <c r="M10" s="66" t="s">
        <v>16</v>
      </c>
      <c r="N10" s="66" t="s">
        <v>14</v>
      </c>
      <c r="O10" s="66" t="s">
        <v>14</v>
      </c>
      <c r="P10" s="66" t="s">
        <v>12</v>
      </c>
      <c r="Q10" s="66" t="s">
        <v>12</v>
      </c>
      <c r="R10" s="66" t="s">
        <v>12</v>
      </c>
      <c r="S10" s="66" t="s">
        <v>14</v>
      </c>
      <c r="T10" s="66" t="s">
        <v>12</v>
      </c>
      <c r="U10" s="66" t="s">
        <v>15</v>
      </c>
      <c r="AJ10" s="66" t="s">
        <v>12</v>
      </c>
      <c r="AK10" s="66" t="s">
        <v>12</v>
      </c>
      <c r="AL10" s="66" t="s">
        <v>12</v>
      </c>
      <c r="AM10" s="66" t="s">
        <v>12</v>
      </c>
      <c r="AN10" s="66" t="s">
        <v>12</v>
      </c>
      <c r="AO10" s="66" t="s">
        <v>14</v>
      </c>
      <c r="AP10" s="66" t="s">
        <v>12</v>
      </c>
      <c r="AQ10" s="66" t="s">
        <v>12</v>
      </c>
      <c r="AR10" s="66" t="s">
        <v>12</v>
      </c>
      <c r="AS10" s="66" t="s">
        <v>12</v>
      </c>
      <c r="AT10" s="66" t="s">
        <v>16</v>
      </c>
      <c r="AU10" s="66" t="s">
        <v>14</v>
      </c>
      <c r="AV10" s="66" t="s">
        <v>12</v>
      </c>
      <c r="AW10" s="66" t="s">
        <v>12</v>
      </c>
      <c r="AX10" s="66" t="s">
        <v>20</v>
      </c>
      <c r="AY10" s="66" t="s">
        <v>12</v>
      </c>
      <c r="AZ10" s="66" t="s">
        <v>12</v>
      </c>
      <c r="BA10" s="66" t="s">
        <v>20</v>
      </c>
      <c r="BB10" s="66" t="s">
        <v>12</v>
      </c>
      <c r="BC10" s="66" t="s">
        <v>12</v>
      </c>
      <c r="BD10" s="66" t="s">
        <v>12</v>
      </c>
      <c r="BE10" s="66" t="s">
        <v>12</v>
      </c>
      <c r="BF10" s="66" t="s">
        <v>12</v>
      </c>
      <c r="BG10" s="66" t="s">
        <v>12</v>
      </c>
      <c r="BH10" s="66" t="s">
        <v>12</v>
      </c>
    </row>
    <row r="11" spans="1:65" ht="24.75" customHeight="1" x14ac:dyDescent="0.25">
      <c r="A11" s="66" t="s">
        <v>90</v>
      </c>
      <c r="B11" s="66" t="s">
        <v>89</v>
      </c>
      <c r="C11" s="66" t="s">
        <v>13</v>
      </c>
      <c r="D11" s="66" t="s">
        <v>15</v>
      </c>
      <c r="E11" s="66" t="s">
        <v>15</v>
      </c>
      <c r="F11" s="66" t="s">
        <v>15</v>
      </c>
      <c r="G11" s="66" t="s">
        <v>16</v>
      </c>
      <c r="H11" s="66" t="s">
        <v>17</v>
      </c>
      <c r="I11" s="66" t="s">
        <v>16</v>
      </c>
      <c r="J11" s="66" t="s">
        <v>14</v>
      </c>
      <c r="K11" s="66" t="s">
        <v>16</v>
      </c>
      <c r="L11" s="66" t="s">
        <v>14</v>
      </c>
      <c r="M11" s="66" t="s">
        <v>16</v>
      </c>
      <c r="N11" s="66" t="s">
        <v>14</v>
      </c>
      <c r="O11" s="66" t="s">
        <v>14</v>
      </c>
      <c r="P11" s="66" t="s">
        <v>14</v>
      </c>
      <c r="Q11" s="66" t="s">
        <v>14</v>
      </c>
      <c r="R11" s="66" t="s">
        <v>14</v>
      </c>
      <c r="S11" s="66" t="s">
        <v>16</v>
      </c>
      <c r="T11" s="66" t="s">
        <v>12</v>
      </c>
      <c r="U11" s="66" t="s">
        <v>13</v>
      </c>
      <c r="V11" s="66" t="s">
        <v>14</v>
      </c>
      <c r="W11" s="66" t="s">
        <v>14</v>
      </c>
      <c r="X11" s="66" t="s">
        <v>14</v>
      </c>
      <c r="Y11" s="66" t="s">
        <v>16</v>
      </c>
      <c r="Z11" s="66" t="s">
        <v>14</v>
      </c>
      <c r="AA11" s="66" t="s">
        <v>14</v>
      </c>
      <c r="AB11" s="66" t="s">
        <v>16</v>
      </c>
      <c r="AC11" s="66" t="s">
        <v>14</v>
      </c>
      <c r="AD11" s="66" t="s">
        <v>14</v>
      </c>
      <c r="AE11" s="66" t="s">
        <v>14</v>
      </c>
      <c r="AF11" s="66" t="s">
        <v>14</v>
      </c>
      <c r="AG11" s="66" t="s">
        <v>14</v>
      </c>
      <c r="AH11" s="66" t="s">
        <v>14</v>
      </c>
      <c r="AI11" s="66" t="s">
        <v>14</v>
      </c>
      <c r="AJ11" s="66" t="s">
        <v>14</v>
      </c>
      <c r="AK11" s="66" t="s">
        <v>12</v>
      </c>
      <c r="AL11" s="66" t="s">
        <v>14</v>
      </c>
      <c r="AM11" s="66" t="s">
        <v>14</v>
      </c>
      <c r="AN11" s="66" t="s">
        <v>14</v>
      </c>
      <c r="AO11" s="66" t="s">
        <v>16</v>
      </c>
      <c r="AP11" s="66" t="s">
        <v>14</v>
      </c>
      <c r="AQ11" s="66" t="s">
        <v>16</v>
      </c>
      <c r="AR11" s="66" t="s">
        <v>14</v>
      </c>
      <c r="AS11" s="66" t="s">
        <v>14</v>
      </c>
      <c r="AT11" s="66" t="s">
        <v>14</v>
      </c>
      <c r="AU11" s="66" t="s">
        <v>14</v>
      </c>
      <c r="AV11" s="66" t="s">
        <v>14</v>
      </c>
      <c r="AW11" s="66" t="s">
        <v>20</v>
      </c>
      <c r="AX11" s="66" t="s">
        <v>20</v>
      </c>
      <c r="AY11" s="66" t="s">
        <v>12</v>
      </c>
      <c r="AZ11" s="66" t="s">
        <v>12</v>
      </c>
      <c r="BA11" s="66" t="s">
        <v>20</v>
      </c>
      <c r="BB11" s="66" t="s">
        <v>12</v>
      </c>
      <c r="BC11" s="66" t="s">
        <v>12</v>
      </c>
      <c r="BD11" s="66" t="s">
        <v>12</v>
      </c>
      <c r="BE11" s="66" t="s">
        <v>14</v>
      </c>
      <c r="BF11" s="66" t="s">
        <v>14</v>
      </c>
      <c r="BG11" s="66" t="s">
        <v>12</v>
      </c>
      <c r="BH11" s="66" t="s">
        <v>12</v>
      </c>
    </row>
    <row r="12" spans="1:65" ht="24.75" customHeight="1" x14ac:dyDescent="0.25">
      <c r="A12" s="66" t="s">
        <v>90</v>
      </c>
      <c r="B12" s="66" t="s">
        <v>89</v>
      </c>
      <c r="C12" s="66" t="s">
        <v>15</v>
      </c>
      <c r="D12" s="66" t="s">
        <v>13</v>
      </c>
      <c r="E12" s="66" t="s">
        <v>15</v>
      </c>
      <c r="F12" s="66" t="s">
        <v>15</v>
      </c>
      <c r="G12" s="66" t="s">
        <v>14</v>
      </c>
      <c r="H12" s="66" t="s">
        <v>14</v>
      </c>
      <c r="I12" s="66" t="s">
        <v>14</v>
      </c>
      <c r="J12" s="66" t="s">
        <v>16</v>
      </c>
      <c r="K12" s="66" t="s">
        <v>16</v>
      </c>
      <c r="L12" s="66" t="s">
        <v>16</v>
      </c>
      <c r="M12" s="66" t="s">
        <v>14</v>
      </c>
      <c r="N12" s="66" t="s">
        <v>14</v>
      </c>
      <c r="O12" s="66" t="s">
        <v>16</v>
      </c>
      <c r="P12" s="66" t="s">
        <v>12</v>
      </c>
      <c r="Q12" s="66" t="s">
        <v>14</v>
      </c>
      <c r="R12" s="66" t="s">
        <v>14</v>
      </c>
      <c r="S12" s="66" t="s">
        <v>14</v>
      </c>
      <c r="T12" s="66" t="s">
        <v>14</v>
      </c>
      <c r="U12" s="66" t="s">
        <v>15</v>
      </c>
      <c r="AJ12" s="66" t="s">
        <v>14</v>
      </c>
      <c r="AK12" s="66" t="s">
        <v>14</v>
      </c>
      <c r="AL12" s="66" t="s">
        <v>16</v>
      </c>
      <c r="AM12" s="66" t="s">
        <v>16</v>
      </c>
      <c r="AN12" s="66" t="s">
        <v>14</v>
      </c>
      <c r="AO12" s="66" t="s">
        <v>16</v>
      </c>
      <c r="AP12" s="66" t="s">
        <v>14</v>
      </c>
      <c r="AQ12" s="66" t="s">
        <v>16</v>
      </c>
      <c r="AR12" s="66" t="s">
        <v>16</v>
      </c>
      <c r="AS12" s="66" t="s">
        <v>14</v>
      </c>
      <c r="AT12" s="66" t="s">
        <v>18</v>
      </c>
      <c r="AU12" s="66" t="s">
        <v>14</v>
      </c>
      <c r="AV12" s="66" t="s">
        <v>14</v>
      </c>
      <c r="AW12" s="66" t="s">
        <v>16</v>
      </c>
      <c r="AX12" s="66" t="s">
        <v>12</v>
      </c>
      <c r="AY12" s="66" t="s">
        <v>14</v>
      </c>
      <c r="AZ12" s="66" t="s">
        <v>14</v>
      </c>
      <c r="BA12" s="66" t="s">
        <v>14</v>
      </c>
      <c r="BB12" s="66" t="s">
        <v>14</v>
      </c>
      <c r="BC12" s="66" t="s">
        <v>14</v>
      </c>
      <c r="BD12" s="66" t="s">
        <v>14</v>
      </c>
      <c r="BE12" s="66" t="s">
        <v>19</v>
      </c>
      <c r="BF12" s="66" t="s">
        <v>19</v>
      </c>
      <c r="BG12" s="66" t="s">
        <v>14</v>
      </c>
      <c r="BH12" s="66" t="s">
        <v>14</v>
      </c>
    </row>
    <row r="13" spans="1:65" ht="24.75" customHeight="1" x14ac:dyDescent="0.25">
      <c r="A13" s="66" t="s">
        <v>90</v>
      </c>
      <c r="B13" s="66" t="s">
        <v>89</v>
      </c>
      <c r="C13" s="66" t="s">
        <v>15</v>
      </c>
      <c r="D13" s="66" t="s">
        <v>13</v>
      </c>
      <c r="E13" s="66" t="s">
        <v>15</v>
      </c>
      <c r="F13" s="66" t="s">
        <v>15</v>
      </c>
      <c r="G13" s="66" t="s">
        <v>16</v>
      </c>
      <c r="H13" s="66" t="s">
        <v>12</v>
      </c>
      <c r="I13" s="66" t="s">
        <v>12</v>
      </c>
      <c r="J13" s="66" t="s">
        <v>12</v>
      </c>
      <c r="K13" s="66" t="s">
        <v>12</v>
      </c>
      <c r="L13" s="66" t="s">
        <v>14</v>
      </c>
      <c r="M13" s="66" t="s">
        <v>16</v>
      </c>
      <c r="N13" s="66" t="s">
        <v>14</v>
      </c>
      <c r="O13" s="66" t="s">
        <v>14</v>
      </c>
      <c r="P13" s="66" t="s">
        <v>14</v>
      </c>
      <c r="Q13" s="66" t="s">
        <v>14</v>
      </c>
      <c r="R13" s="66" t="s">
        <v>14</v>
      </c>
      <c r="S13" s="66" t="s">
        <v>14</v>
      </c>
      <c r="T13" s="66" t="s">
        <v>14</v>
      </c>
      <c r="U13" s="66" t="s">
        <v>13</v>
      </c>
      <c r="V13" s="66" t="s">
        <v>14</v>
      </c>
      <c r="W13" s="66" t="s">
        <v>14</v>
      </c>
      <c r="X13" s="66" t="s">
        <v>12</v>
      </c>
      <c r="Y13" s="66" t="s">
        <v>12</v>
      </c>
      <c r="Z13" s="66" t="s">
        <v>12</v>
      </c>
      <c r="AA13" s="66" t="s">
        <v>14</v>
      </c>
      <c r="AB13" s="66" t="s">
        <v>16</v>
      </c>
      <c r="AC13" s="66" t="s">
        <v>14</v>
      </c>
      <c r="AD13" s="66" t="s">
        <v>14</v>
      </c>
      <c r="AE13" s="66" t="s">
        <v>14</v>
      </c>
      <c r="AF13" s="66" t="s">
        <v>14</v>
      </c>
      <c r="AG13" s="66" t="s">
        <v>12</v>
      </c>
      <c r="AH13" s="66" t="s">
        <v>14</v>
      </c>
      <c r="AI13" s="66" t="s">
        <v>14</v>
      </c>
      <c r="AJ13" s="66" t="s">
        <v>14</v>
      </c>
      <c r="AK13" s="66" t="s">
        <v>12</v>
      </c>
      <c r="AL13" s="66" t="s">
        <v>14</v>
      </c>
      <c r="AM13" s="66" t="s">
        <v>12</v>
      </c>
      <c r="AN13" s="66" t="s">
        <v>14</v>
      </c>
      <c r="AO13" s="66" t="s">
        <v>14</v>
      </c>
      <c r="AP13" s="66" t="s">
        <v>14</v>
      </c>
      <c r="AQ13" s="66" t="s">
        <v>14</v>
      </c>
      <c r="AR13" s="66" t="s">
        <v>14</v>
      </c>
      <c r="AS13" s="66" t="s">
        <v>14</v>
      </c>
      <c r="AT13" s="66" t="s">
        <v>16</v>
      </c>
      <c r="AU13" s="66" t="s">
        <v>14</v>
      </c>
      <c r="AV13" s="66" t="s">
        <v>16</v>
      </c>
      <c r="AW13" s="66" t="s">
        <v>17</v>
      </c>
      <c r="AX13" s="66" t="s">
        <v>18</v>
      </c>
      <c r="AY13" s="66" t="s">
        <v>14</v>
      </c>
      <c r="AZ13" s="66" t="s">
        <v>17</v>
      </c>
      <c r="BA13" s="66" t="s">
        <v>18</v>
      </c>
      <c r="BB13" s="66" t="s">
        <v>12</v>
      </c>
      <c r="BC13" s="66" t="s">
        <v>12</v>
      </c>
      <c r="BD13" s="66" t="s">
        <v>12</v>
      </c>
      <c r="BE13" s="66" t="s">
        <v>12</v>
      </c>
      <c r="BF13" s="66" t="s">
        <v>12</v>
      </c>
      <c r="BG13" s="66" t="s">
        <v>14</v>
      </c>
      <c r="BH13" s="66" t="s">
        <v>14</v>
      </c>
    </row>
    <row r="14" spans="1:65" ht="24.75" customHeight="1" x14ac:dyDescent="0.25">
      <c r="A14" s="66" t="s">
        <v>90</v>
      </c>
      <c r="B14" s="66" t="s">
        <v>89</v>
      </c>
      <c r="C14" s="66" t="s">
        <v>15</v>
      </c>
      <c r="D14" s="66" t="s">
        <v>15</v>
      </c>
      <c r="E14" s="66" t="s">
        <v>15</v>
      </c>
      <c r="F14" s="66" t="s">
        <v>13</v>
      </c>
      <c r="G14" s="66" t="s">
        <v>16</v>
      </c>
      <c r="H14" s="66" t="s">
        <v>14</v>
      </c>
      <c r="I14" s="66" t="s">
        <v>12</v>
      </c>
      <c r="J14" s="66" t="s">
        <v>12</v>
      </c>
      <c r="K14" s="66" t="s">
        <v>12</v>
      </c>
      <c r="L14" s="66" t="s">
        <v>12</v>
      </c>
      <c r="M14" s="66" t="s">
        <v>14</v>
      </c>
      <c r="N14" s="66" t="s">
        <v>12</v>
      </c>
      <c r="O14" s="66" t="s">
        <v>12</v>
      </c>
      <c r="P14" s="66" t="s">
        <v>12</v>
      </c>
      <c r="Q14" s="66" t="s">
        <v>14</v>
      </c>
      <c r="R14" s="66" t="s">
        <v>12</v>
      </c>
      <c r="S14" s="66" t="s">
        <v>12</v>
      </c>
      <c r="T14" s="66" t="s">
        <v>12</v>
      </c>
      <c r="U14" s="66" t="s">
        <v>13</v>
      </c>
      <c r="V14" s="66" t="s">
        <v>12</v>
      </c>
      <c r="W14" s="66" t="s">
        <v>12</v>
      </c>
      <c r="X14" s="66" t="s">
        <v>12</v>
      </c>
      <c r="Y14" s="66" t="s">
        <v>12</v>
      </c>
      <c r="Z14" s="66" t="s">
        <v>12</v>
      </c>
      <c r="AA14" s="66" t="s">
        <v>12</v>
      </c>
      <c r="AB14" s="66" t="s">
        <v>12</v>
      </c>
      <c r="AC14" s="66" t="s">
        <v>12</v>
      </c>
      <c r="AD14" s="66" t="s">
        <v>12</v>
      </c>
      <c r="AE14" s="66" t="s">
        <v>12</v>
      </c>
      <c r="AF14" s="66" t="s">
        <v>12</v>
      </c>
      <c r="AG14" s="66" t="s">
        <v>12</v>
      </c>
      <c r="AH14" s="66" t="s">
        <v>12</v>
      </c>
      <c r="AI14" s="66" t="s">
        <v>12</v>
      </c>
      <c r="AJ14" s="66" t="s">
        <v>12</v>
      </c>
      <c r="AK14" s="66" t="s">
        <v>12</v>
      </c>
      <c r="AL14" s="66" t="s">
        <v>12</v>
      </c>
      <c r="AM14" s="66" t="s">
        <v>12</v>
      </c>
      <c r="AN14" s="66" t="s">
        <v>12</v>
      </c>
      <c r="AO14" s="66" t="s">
        <v>12</v>
      </c>
      <c r="AP14" s="66" t="s">
        <v>12</v>
      </c>
      <c r="AQ14" s="66" t="s">
        <v>14</v>
      </c>
      <c r="AR14" s="66" t="s">
        <v>12</v>
      </c>
      <c r="AS14" s="66" t="s">
        <v>12</v>
      </c>
      <c r="AT14" s="66" t="s">
        <v>16</v>
      </c>
      <c r="AU14" s="66" t="s">
        <v>12</v>
      </c>
      <c r="AV14" s="66" t="s">
        <v>12</v>
      </c>
      <c r="AW14" s="66" t="s">
        <v>12</v>
      </c>
      <c r="AX14" s="66" t="s">
        <v>12</v>
      </c>
      <c r="AY14" s="66" t="s">
        <v>12</v>
      </c>
      <c r="AZ14" s="66" t="s">
        <v>12</v>
      </c>
      <c r="BA14" s="66" t="s">
        <v>12</v>
      </c>
      <c r="BB14" s="66" t="s">
        <v>12</v>
      </c>
      <c r="BC14" s="66" t="s">
        <v>12</v>
      </c>
      <c r="BD14" s="66" t="s">
        <v>12</v>
      </c>
      <c r="BE14" s="66" t="s">
        <v>12</v>
      </c>
      <c r="BF14" s="66" t="s">
        <v>12</v>
      </c>
      <c r="BG14" s="66" t="s">
        <v>12</v>
      </c>
      <c r="BH14" s="66" t="s">
        <v>12</v>
      </c>
    </row>
    <row r="15" spans="1:65" ht="24.75" customHeight="1" x14ac:dyDescent="0.25">
      <c r="A15" s="66" t="s">
        <v>90</v>
      </c>
      <c r="B15" s="66" t="s">
        <v>89</v>
      </c>
      <c r="C15" s="66" t="s">
        <v>13</v>
      </c>
      <c r="D15" s="66" t="s">
        <v>15</v>
      </c>
      <c r="E15" s="66" t="s">
        <v>15</v>
      </c>
      <c r="F15" s="66" t="s">
        <v>15</v>
      </c>
      <c r="G15" s="66" t="s">
        <v>20</v>
      </c>
      <c r="H15" s="66" t="s">
        <v>20</v>
      </c>
      <c r="I15" s="66" t="s">
        <v>20</v>
      </c>
      <c r="J15" s="66" t="s">
        <v>20</v>
      </c>
      <c r="K15" s="66" t="s">
        <v>20</v>
      </c>
      <c r="L15" s="66" t="s">
        <v>20</v>
      </c>
      <c r="M15" s="66" t="s">
        <v>20</v>
      </c>
      <c r="N15" s="66" t="s">
        <v>20</v>
      </c>
      <c r="O15" s="66" t="s">
        <v>20</v>
      </c>
      <c r="P15" s="66" t="s">
        <v>20</v>
      </c>
      <c r="Q15" s="66" t="s">
        <v>20</v>
      </c>
      <c r="R15" s="66" t="s">
        <v>20</v>
      </c>
      <c r="S15" s="66" t="s">
        <v>20</v>
      </c>
      <c r="T15" s="66" t="s">
        <v>14</v>
      </c>
      <c r="U15" s="66" t="s">
        <v>15</v>
      </c>
      <c r="AJ15" s="66" t="s">
        <v>12</v>
      </c>
      <c r="AK15" s="66" t="s">
        <v>12</v>
      </c>
      <c r="AL15" s="66" t="s">
        <v>12</v>
      </c>
      <c r="AM15" s="66" t="s">
        <v>12</v>
      </c>
      <c r="AN15" s="66" t="s">
        <v>14</v>
      </c>
      <c r="AO15" s="66" t="s">
        <v>12</v>
      </c>
      <c r="AP15" s="66" t="s">
        <v>12</v>
      </c>
      <c r="AQ15" s="66" t="s">
        <v>14</v>
      </c>
      <c r="AR15" s="66" t="s">
        <v>14</v>
      </c>
      <c r="AS15" s="66" t="s">
        <v>14</v>
      </c>
      <c r="AT15" s="66" t="s">
        <v>18</v>
      </c>
      <c r="AU15" s="66" t="s">
        <v>14</v>
      </c>
      <c r="AV15" s="66" t="s">
        <v>14</v>
      </c>
      <c r="AW15" s="66" t="s">
        <v>14</v>
      </c>
      <c r="AX15" s="66" t="s">
        <v>20</v>
      </c>
      <c r="AY15" s="66" t="s">
        <v>14</v>
      </c>
      <c r="AZ15" s="66" t="s">
        <v>14</v>
      </c>
      <c r="BA15" s="66" t="s">
        <v>20</v>
      </c>
      <c r="BB15" s="66" t="s">
        <v>12</v>
      </c>
      <c r="BC15" s="66" t="s">
        <v>12</v>
      </c>
      <c r="BD15" s="66" t="s">
        <v>12</v>
      </c>
      <c r="BE15" s="66" t="s">
        <v>12</v>
      </c>
      <c r="BF15" s="66" t="s">
        <v>14</v>
      </c>
      <c r="BG15" s="66" t="s">
        <v>12</v>
      </c>
      <c r="BH15" s="66" t="s">
        <v>12</v>
      </c>
    </row>
    <row r="16" spans="1:65" ht="24.75" customHeight="1" x14ac:dyDescent="0.25">
      <c r="A16" s="66" t="s">
        <v>90</v>
      </c>
      <c r="B16" s="66" t="s">
        <v>89</v>
      </c>
      <c r="C16" s="66" t="s">
        <v>15</v>
      </c>
      <c r="D16" s="66" t="s">
        <v>15</v>
      </c>
      <c r="E16" s="66" t="s">
        <v>15</v>
      </c>
      <c r="F16" s="66" t="s">
        <v>13</v>
      </c>
      <c r="G16" s="66" t="s">
        <v>14</v>
      </c>
      <c r="H16" s="66" t="s">
        <v>12</v>
      </c>
      <c r="I16" s="66" t="s">
        <v>14</v>
      </c>
      <c r="J16" s="66" t="s">
        <v>12</v>
      </c>
      <c r="K16" s="66" t="s">
        <v>16</v>
      </c>
      <c r="L16" s="66" t="s">
        <v>14</v>
      </c>
      <c r="M16" s="66" t="s">
        <v>16</v>
      </c>
      <c r="N16" s="66" t="s">
        <v>14</v>
      </c>
      <c r="O16" s="66" t="s">
        <v>14</v>
      </c>
      <c r="P16" s="66" t="s">
        <v>12</v>
      </c>
      <c r="Q16" s="66" t="s">
        <v>12</v>
      </c>
      <c r="R16" s="66" t="s">
        <v>12</v>
      </c>
      <c r="S16" s="66" t="s">
        <v>12</v>
      </c>
      <c r="T16" s="66" t="s">
        <v>12</v>
      </c>
      <c r="U16" s="66" t="s">
        <v>15</v>
      </c>
      <c r="AJ16" s="66" t="s">
        <v>14</v>
      </c>
      <c r="AK16" s="66" t="s">
        <v>12</v>
      </c>
      <c r="AL16" s="66" t="s">
        <v>14</v>
      </c>
      <c r="AM16" s="66" t="s">
        <v>12</v>
      </c>
      <c r="AN16" s="66" t="s">
        <v>14</v>
      </c>
      <c r="AO16" s="66" t="s">
        <v>12</v>
      </c>
      <c r="AP16" s="66" t="s">
        <v>12</v>
      </c>
      <c r="AQ16" s="66" t="s">
        <v>16</v>
      </c>
      <c r="AR16" s="66" t="s">
        <v>12</v>
      </c>
      <c r="AS16" s="66" t="s">
        <v>12</v>
      </c>
      <c r="AT16" s="66" t="s">
        <v>12</v>
      </c>
      <c r="AU16" s="66" t="s">
        <v>12</v>
      </c>
      <c r="AV16" s="66" t="s">
        <v>12</v>
      </c>
      <c r="AW16" s="66" t="s">
        <v>12</v>
      </c>
      <c r="AX16" s="66" t="s">
        <v>12</v>
      </c>
      <c r="AY16" s="66" t="s">
        <v>12</v>
      </c>
      <c r="AZ16" s="66" t="s">
        <v>19</v>
      </c>
      <c r="BA16" s="66" t="s">
        <v>19</v>
      </c>
      <c r="BB16" s="66" t="s">
        <v>12</v>
      </c>
      <c r="BC16" s="66" t="s">
        <v>12</v>
      </c>
      <c r="BD16" s="66" t="s">
        <v>12</v>
      </c>
      <c r="BE16" s="66" t="s">
        <v>12</v>
      </c>
      <c r="BF16" s="66" t="s">
        <v>12</v>
      </c>
      <c r="BG16" s="66" t="s">
        <v>12</v>
      </c>
      <c r="BH16" s="66" t="s">
        <v>12</v>
      </c>
    </row>
    <row r="17" spans="1:61" ht="24.75" customHeight="1" x14ac:dyDescent="0.25">
      <c r="A17" s="66" t="s">
        <v>90</v>
      </c>
      <c r="B17" s="66" t="s">
        <v>89</v>
      </c>
      <c r="C17" s="66" t="s">
        <v>15</v>
      </c>
      <c r="D17" s="66" t="s">
        <v>13</v>
      </c>
      <c r="E17" s="66" t="s">
        <v>15</v>
      </c>
      <c r="F17" s="66" t="s">
        <v>15</v>
      </c>
      <c r="G17" s="66" t="s">
        <v>17</v>
      </c>
      <c r="H17" s="66" t="s">
        <v>14</v>
      </c>
      <c r="I17" s="66" t="s">
        <v>12</v>
      </c>
      <c r="J17" s="66" t="s">
        <v>14</v>
      </c>
      <c r="K17" s="66" t="s">
        <v>16</v>
      </c>
      <c r="L17" s="66" t="s">
        <v>16</v>
      </c>
      <c r="M17" s="66" t="s">
        <v>16</v>
      </c>
      <c r="N17" s="66" t="s">
        <v>14</v>
      </c>
      <c r="O17" s="66" t="s">
        <v>14</v>
      </c>
      <c r="P17" s="66" t="s">
        <v>14</v>
      </c>
      <c r="Q17" s="66" t="s">
        <v>16</v>
      </c>
      <c r="R17" s="66" t="s">
        <v>16</v>
      </c>
      <c r="S17" s="66" t="s">
        <v>14</v>
      </c>
      <c r="T17" s="66" t="s">
        <v>19</v>
      </c>
      <c r="U17" s="66" t="s">
        <v>15</v>
      </c>
      <c r="AJ17" s="66" t="s">
        <v>17</v>
      </c>
      <c r="AK17" s="66" t="s">
        <v>12</v>
      </c>
      <c r="AL17" s="66" t="s">
        <v>12</v>
      </c>
      <c r="AM17" s="66" t="s">
        <v>14</v>
      </c>
      <c r="AN17" s="66" t="s">
        <v>14</v>
      </c>
      <c r="AO17" s="66" t="s">
        <v>12</v>
      </c>
      <c r="AP17" s="66" t="s">
        <v>14</v>
      </c>
      <c r="AQ17" s="66" t="s">
        <v>16</v>
      </c>
      <c r="AR17" s="66" t="s">
        <v>14</v>
      </c>
      <c r="AS17" s="66" t="s">
        <v>16</v>
      </c>
      <c r="AT17" s="66" t="s">
        <v>18</v>
      </c>
      <c r="AU17" s="66" t="s">
        <v>14</v>
      </c>
      <c r="AV17" s="66" t="s">
        <v>16</v>
      </c>
      <c r="AW17" s="66" t="s">
        <v>20</v>
      </c>
      <c r="AX17" s="66" t="s">
        <v>20</v>
      </c>
      <c r="AY17" s="66" t="s">
        <v>17</v>
      </c>
      <c r="AZ17" s="66" t="s">
        <v>17</v>
      </c>
      <c r="BA17" s="66" t="s">
        <v>20</v>
      </c>
      <c r="BB17" s="66" t="s">
        <v>14</v>
      </c>
      <c r="BC17" s="66" t="s">
        <v>12</v>
      </c>
      <c r="BD17" s="66" t="s">
        <v>12</v>
      </c>
      <c r="BE17" s="66" t="s">
        <v>19</v>
      </c>
      <c r="BF17" s="66" t="s">
        <v>19</v>
      </c>
      <c r="BG17" s="66" t="s">
        <v>14</v>
      </c>
      <c r="BH17" s="66" t="s">
        <v>12</v>
      </c>
    </row>
    <row r="18" spans="1:61" ht="24.75" customHeight="1" x14ac:dyDescent="0.25">
      <c r="A18" s="66" t="s">
        <v>90</v>
      </c>
      <c r="B18" s="66" t="s">
        <v>89</v>
      </c>
      <c r="C18" s="66" t="s">
        <v>15</v>
      </c>
      <c r="D18" s="66" t="s">
        <v>15</v>
      </c>
      <c r="E18" s="66" t="s">
        <v>15</v>
      </c>
      <c r="F18" s="66" t="s">
        <v>13</v>
      </c>
      <c r="G18" s="66" t="s">
        <v>14</v>
      </c>
      <c r="H18" s="66" t="s">
        <v>14</v>
      </c>
      <c r="I18" s="66" t="s">
        <v>12</v>
      </c>
      <c r="J18" s="66" t="s">
        <v>14</v>
      </c>
      <c r="K18" s="66" t="s">
        <v>12</v>
      </c>
      <c r="L18" s="66" t="s">
        <v>14</v>
      </c>
      <c r="M18" s="66" t="s">
        <v>20</v>
      </c>
      <c r="N18" s="66" t="s">
        <v>14</v>
      </c>
      <c r="O18" s="66" t="s">
        <v>14</v>
      </c>
      <c r="P18" s="66" t="s">
        <v>14</v>
      </c>
      <c r="Q18" s="66" t="s">
        <v>14</v>
      </c>
      <c r="R18" s="66" t="s">
        <v>14</v>
      </c>
      <c r="S18" s="66" t="s">
        <v>14</v>
      </c>
      <c r="T18" s="66" t="s">
        <v>14</v>
      </c>
      <c r="U18" s="66" t="s">
        <v>15</v>
      </c>
      <c r="AJ18" s="66" t="s">
        <v>12</v>
      </c>
      <c r="AK18" s="66" t="s">
        <v>12</v>
      </c>
      <c r="AL18" s="66" t="s">
        <v>14</v>
      </c>
      <c r="AM18" s="66" t="s">
        <v>12</v>
      </c>
      <c r="AN18" s="66" t="s">
        <v>14</v>
      </c>
      <c r="AO18" s="66" t="s">
        <v>12</v>
      </c>
      <c r="AP18" s="66" t="s">
        <v>14</v>
      </c>
      <c r="AQ18" s="66" t="s">
        <v>16</v>
      </c>
      <c r="AR18" s="66" t="s">
        <v>14</v>
      </c>
      <c r="AS18" s="66" t="s">
        <v>14</v>
      </c>
      <c r="AT18" s="66" t="s">
        <v>18</v>
      </c>
      <c r="AU18" s="66" t="s">
        <v>19</v>
      </c>
      <c r="AV18" s="66" t="s">
        <v>14</v>
      </c>
      <c r="AW18" s="66" t="s">
        <v>20</v>
      </c>
      <c r="AX18" s="66" t="s">
        <v>20</v>
      </c>
      <c r="AY18" s="66" t="s">
        <v>14</v>
      </c>
      <c r="AZ18" s="66" t="s">
        <v>20</v>
      </c>
      <c r="BA18" s="66" t="s">
        <v>20</v>
      </c>
      <c r="BB18" s="66" t="s">
        <v>19</v>
      </c>
      <c r="BC18" s="66" t="s">
        <v>19</v>
      </c>
      <c r="BD18" s="66" t="s">
        <v>19</v>
      </c>
      <c r="BE18" s="66" t="s">
        <v>19</v>
      </c>
      <c r="BF18" s="66" t="s">
        <v>19</v>
      </c>
      <c r="BG18" s="66" t="s">
        <v>14</v>
      </c>
      <c r="BH18" s="66" t="s">
        <v>14</v>
      </c>
    </row>
    <row r="19" spans="1:61" ht="24.75" customHeight="1" x14ac:dyDescent="0.25">
      <c r="A19" s="66" t="s">
        <v>90</v>
      </c>
      <c r="B19" s="66" t="s">
        <v>89</v>
      </c>
      <c r="C19" s="66" t="s">
        <v>13</v>
      </c>
      <c r="D19" s="66" t="s">
        <v>15</v>
      </c>
      <c r="E19" s="66" t="s">
        <v>15</v>
      </c>
      <c r="F19" s="66" t="s">
        <v>15</v>
      </c>
      <c r="G19" s="66" t="s">
        <v>14</v>
      </c>
      <c r="H19" s="66" t="s">
        <v>14</v>
      </c>
      <c r="I19" s="66" t="s">
        <v>14</v>
      </c>
      <c r="J19" s="66" t="s">
        <v>14</v>
      </c>
      <c r="K19" s="66" t="s">
        <v>14</v>
      </c>
      <c r="L19" s="66" t="s">
        <v>14</v>
      </c>
      <c r="M19" s="66" t="s">
        <v>14</v>
      </c>
      <c r="N19" s="66" t="s">
        <v>14</v>
      </c>
      <c r="O19" s="66" t="s">
        <v>14</v>
      </c>
      <c r="P19" s="66" t="s">
        <v>14</v>
      </c>
      <c r="Q19" s="66" t="s">
        <v>14</v>
      </c>
      <c r="R19" s="66" t="s">
        <v>14</v>
      </c>
      <c r="S19" s="66" t="s">
        <v>14</v>
      </c>
      <c r="T19" s="66" t="s">
        <v>14</v>
      </c>
      <c r="U19" s="66" t="s">
        <v>15</v>
      </c>
      <c r="AJ19" s="66" t="s">
        <v>14</v>
      </c>
      <c r="AK19" s="66" t="s">
        <v>14</v>
      </c>
      <c r="AL19" s="66" t="s">
        <v>14</v>
      </c>
      <c r="AM19" s="66" t="s">
        <v>12</v>
      </c>
      <c r="AN19" s="66" t="s">
        <v>12</v>
      </c>
      <c r="AO19" s="66" t="s">
        <v>12</v>
      </c>
      <c r="AP19" s="66" t="s">
        <v>14</v>
      </c>
      <c r="AQ19" s="66" t="s">
        <v>14</v>
      </c>
      <c r="AR19" s="66" t="s">
        <v>14</v>
      </c>
      <c r="AS19" s="66" t="s">
        <v>16</v>
      </c>
      <c r="AT19" s="66" t="s">
        <v>16</v>
      </c>
      <c r="AU19" s="66" t="s">
        <v>16</v>
      </c>
      <c r="AV19" s="66" t="s">
        <v>14</v>
      </c>
      <c r="AW19" s="66" t="s">
        <v>14</v>
      </c>
      <c r="AX19" s="66" t="s">
        <v>16</v>
      </c>
      <c r="AY19" s="66" t="s">
        <v>14</v>
      </c>
      <c r="AZ19" s="66" t="s">
        <v>14</v>
      </c>
      <c r="BA19" s="66" t="s">
        <v>16</v>
      </c>
      <c r="BB19" s="66" t="s">
        <v>14</v>
      </c>
      <c r="BC19" s="66" t="s">
        <v>12</v>
      </c>
      <c r="BD19" s="66" t="s">
        <v>14</v>
      </c>
      <c r="BE19" s="66" t="s">
        <v>12</v>
      </c>
      <c r="BF19" s="66" t="s">
        <v>12</v>
      </c>
      <c r="BG19" s="66" t="s">
        <v>14</v>
      </c>
      <c r="BH19" s="66" t="s">
        <v>14</v>
      </c>
    </row>
    <row r="20" spans="1:61" ht="24.75" customHeight="1" x14ac:dyDescent="0.25">
      <c r="A20" s="66" t="s">
        <v>90</v>
      </c>
      <c r="B20" s="66" t="s">
        <v>89</v>
      </c>
      <c r="C20" s="66" t="s">
        <v>13</v>
      </c>
      <c r="D20" s="66" t="s">
        <v>15</v>
      </c>
      <c r="E20" s="66" t="s">
        <v>15</v>
      </c>
      <c r="F20" s="66" t="s">
        <v>15</v>
      </c>
      <c r="G20" s="66" t="s">
        <v>16</v>
      </c>
      <c r="H20" s="66" t="s">
        <v>16</v>
      </c>
      <c r="I20" s="66" t="s">
        <v>14</v>
      </c>
      <c r="J20" s="66" t="s">
        <v>14</v>
      </c>
      <c r="K20" s="66" t="s">
        <v>14</v>
      </c>
      <c r="L20" s="66" t="s">
        <v>14</v>
      </c>
      <c r="M20" s="66" t="s">
        <v>16</v>
      </c>
      <c r="N20" s="66" t="s">
        <v>14</v>
      </c>
      <c r="O20" s="66" t="s">
        <v>14</v>
      </c>
      <c r="P20" s="66" t="s">
        <v>14</v>
      </c>
      <c r="Q20" s="66" t="s">
        <v>16</v>
      </c>
      <c r="R20" s="66" t="s">
        <v>14</v>
      </c>
      <c r="S20" s="66" t="s">
        <v>16</v>
      </c>
      <c r="T20" s="66" t="s">
        <v>16</v>
      </c>
      <c r="U20" s="66" t="s">
        <v>13</v>
      </c>
      <c r="V20" s="66" t="s">
        <v>14</v>
      </c>
      <c r="W20" s="66" t="s">
        <v>16</v>
      </c>
      <c r="X20" s="66" t="s">
        <v>14</v>
      </c>
      <c r="Y20" s="66" t="s">
        <v>14</v>
      </c>
      <c r="Z20" s="66" t="s">
        <v>14</v>
      </c>
      <c r="AA20" s="66" t="s">
        <v>14</v>
      </c>
      <c r="AB20" s="66" t="s">
        <v>16</v>
      </c>
      <c r="AC20" s="66" t="s">
        <v>14</v>
      </c>
      <c r="AD20" s="66" t="s">
        <v>14</v>
      </c>
      <c r="AE20" s="66" t="s">
        <v>14</v>
      </c>
      <c r="AF20" s="66" t="s">
        <v>14</v>
      </c>
      <c r="AG20" s="66" t="s">
        <v>14</v>
      </c>
      <c r="AH20" s="66" t="s">
        <v>14</v>
      </c>
      <c r="AI20" s="66" t="s">
        <v>14</v>
      </c>
      <c r="AJ20" s="66" t="s">
        <v>14</v>
      </c>
      <c r="AK20" s="66" t="s">
        <v>14</v>
      </c>
      <c r="AL20" s="66" t="s">
        <v>17</v>
      </c>
      <c r="AM20" s="66" t="s">
        <v>17</v>
      </c>
      <c r="AN20" s="66" t="s">
        <v>16</v>
      </c>
      <c r="AO20" s="66" t="s">
        <v>16</v>
      </c>
      <c r="AP20" s="66" t="s">
        <v>14</v>
      </c>
      <c r="AQ20" s="66" t="s">
        <v>14</v>
      </c>
      <c r="AR20" s="66" t="s">
        <v>16</v>
      </c>
      <c r="AS20" s="66" t="s">
        <v>17</v>
      </c>
      <c r="AT20" s="66" t="s">
        <v>18</v>
      </c>
      <c r="AU20" s="66" t="s">
        <v>14</v>
      </c>
      <c r="AV20" s="66" t="s">
        <v>14</v>
      </c>
      <c r="AW20" s="66" t="s">
        <v>14</v>
      </c>
      <c r="AX20" s="66" t="s">
        <v>16</v>
      </c>
      <c r="AY20" s="66" t="s">
        <v>14</v>
      </c>
      <c r="AZ20" s="66" t="s">
        <v>14</v>
      </c>
      <c r="BA20" s="66" t="s">
        <v>16</v>
      </c>
      <c r="BB20" s="66" t="s">
        <v>14</v>
      </c>
      <c r="BC20" s="66" t="s">
        <v>14</v>
      </c>
      <c r="BD20" s="66" t="s">
        <v>14</v>
      </c>
      <c r="BE20" s="66" t="s">
        <v>16</v>
      </c>
      <c r="BF20" s="66" t="s">
        <v>19</v>
      </c>
      <c r="BG20" s="66" t="s">
        <v>14</v>
      </c>
      <c r="BH20" s="66" t="s">
        <v>14</v>
      </c>
    </row>
    <row r="21" spans="1:61" ht="24.75" customHeight="1" x14ac:dyDescent="0.25">
      <c r="A21" s="66" t="s">
        <v>90</v>
      </c>
      <c r="B21" s="66" t="s">
        <v>89</v>
      </c>
      <c r="C21" s="66" t="s">
        <v>15</v>
      </c>
      <c r="D21" s="66" t="s">
        <v>13</v>
      </c>
      <c r="E21" s="66" t="s">
        <v>15</v>
      </c>
      <c r="F21" s="66" t="s">
        <v>15</v>
      </c>
      <c r="G21" s="66" t="s">
        <v>14</v>
      </c>
      <c r="H21" s="66" t="s">
        <v>14</v>
      </c>
      <c r="I21" s="66" t="s">
        <v>14</v>
      </c>
      <c r="J21" s="66" t="s">
        <v>16</v>
      </c>
      <c r="K21" s="66" t="s">
        <v>16</v>
      </c>
      <c r="L21" s="66" t="s">
        <v>12</v>
      </c>
      <c r="M21" s="66" t="s">
        <v>16</v>
      </c>
      <c r="N21" s="66" t="s">
        <v>14</v>
      </c>
      <c r="O21" s="66" t="s">
        <v>14</v>
      </c>
      <c r="P21" s="66" t="s">
        <v>12</v>
      </c>
      <c r="Q21" s="66" t="s">
        <v>12</v>
      </c>
      <c r="R21" s="66" t="s">
        <v>14</v>
      </c>
      <c r="S21" s="66" t="s">
        <v>16</v>
      </c>
      <c r="T21" s="66" t="s">
        <v>20</v>
      </c>
      <c r="U21" s="66" t="s">
        <v>15</v>
      </c>
      <c r="AJ21" s="66" t="s">
        <v>14</v>
      </c>
      <c r="AK21" s="66" t="s">
        <v>12</v>
      </c>
      <c r="AL21" s="66" t="s">
        <v>12</v>
      </c>
      <c r="AM21" s="66" t="s">
        <v>12</v>
      </c>
      <c r="AN21" s="66" t="s">
        <v>14</v>
      </c>
      <c r="AO21" s="66" t="s">
        <v>14</v>
      </c>
      <c r="AP21" s="66" t="s">
        <v>14</v>
      </c>
      <c r="AQ21" s="66" t="s">
        <v>17</v>
      </c>
      <c r="AR21" s="66" t="s">
        <v>14</v>
      </c>
      <c r="AS21" s="66" t="s">
        <v>17</v>
      </c>
      <c r="AT21" s="66" t="s">
        <v>18</v>
      </c>
      <c r="AU21" s="66" t="s">
        <v>14</v>
      </c>
      <c r="AV21" s="66" t="s">
        <v>16</v>
      </c>
      <c r="AW21" s="66" t="s">
        <v>14</v>
      </c>
      <c r="AX21" s="66" t="s">
        <v>17</v>
      </c>
      <c r="AY21" s="66" t="s">
        <v>14</v>
      </c>
      <c r="AZ21" s="66" t="s">
        <v>12</v>
      </c>
      <c r="BA21" s="66" t="s">
        <v>16</v>
      </c>
      <c r="BB21" s="66" t="s">
        <v>12</v>
      </c>
      <c r="BC21" s="66" t="s">
        <v>12</v>
      </c>
      <c r="BD21" s="66" t="s">
        <v>12</v>
      </c>
      <c r="BE21" s="66" t="s">
        <v>14</v>
      </c>
      <c r="BF21" s="66" t="s">
        <v>20</v>
      </c>
      <c r="BG21" s="66" t="s">
        <v>12</v>
      </c>
      <c r="BH21" s="66" t="s">
        <v>12</v>
      </c>
    </row>
    <row r="22" spans="1:61" ht="24.75" customHeight="1" x14ac:dyDescent="0.25">
      <c r="A22" s="66" t="s">
        <v>90</v>
      </c>
      <c r="B22" s="66" t="s">
        <v>89</v>
      </c>
      <c r="C22" s="66" t="s">
        <v>13</v>
      </c>
      <c r="D22" s="66" t="s">
        <v>15</v>
      </c>
      <c r="E22" s="66" t="s">
        <v>15</v>
      </c>
      <c r="F22" s="66" t="s">
        <v>15</v>
      </c>
      <c r="G22" s="66" t="s">
        <v>14</v>
      </c>
      <c r="H22" s="66" t="s">
        <v>14</v>
      </c>
      <c r="I22" s="66" t="s">
        <v>14</v>
      </c>
      <c r="J22" s="66" t="s">
        <v>14</v>
      </c>
      <c r="K22" s="66" t="s">
        <v>14</v>
      </c>
      <c r="L22" s="66" t="s">
        <v>14</v>
      </c>
      <c r="M22" s="66" t="s">
        <v>16</v>
      </c>
      <c r="N22" s="66" t="s">
        <v>14</v>
      </c>
      <c r="O22" s="66" t="s">
        <v>14</v>
      </c>
      <c r="P22" s="66" t="s">
        <v>14</v>
      </c>
      <c r="Q22" s="66" t="s">
        <v>20</v>
      </c>
      <c r="R22" s="66" t="s">
        <v>20</v>
      </c>
      <c r="S22" s="66" t="s">
        <v>20</v>
      </c>
      <c r="T22" s="66" t="s">
        <v>12</v>
      </c>
      <c r="U22" s="66" t="s">
        <v>15</v>
      </c>
      <c r="AJ22" s="66" t="s">
        <v>14</v>
      </c>
      <c r="AK22" s="66" t="s">
        <v>14</v>
      </c>
      <c r="AL22" s="66" t="s">
        <v>14</v>
      </c>
      <c r="AM22" s="66" t="s">
        <v>14</v>
      </c>
      <c r="AN22" s="66" t="s">
        <v>12</v>
      </c>
      <c r="AO22" s="66" t="s">
        <v>12</v>
      </c>
      <c r="AP22" s="66" t="s">
        <v>12</v>
      </c>
      <c r="AQ22" s="66" t="s">
        <v>14</v>
      </c>
      <c r="AR22" s="66" t="s">
        <v>14</v>
      </c>
      <c r="AS22" s="66" t="s">
        <v>18</v>
      </c>
      <c r="AT22" s="66" t="s">
        <v>18</v>
      </c>
      <c r="AU22" s="66" t="s">
        <v>14</v>
      </c>
      <c r="AV22" s="66" t="s">
        <v>14</v>
      </c>
      <c r="AW22" s="66" t="s">
        <v>14</v>
      </c>
      <c r="AX22" s="66" t="s">
        <v>16</v>
      </c>
      <c r="AY22" s="66" t="s">
        <v>14</v>
      </c>
      <c r="AZ22" s="66" t="s">
        <v>14</v>
      </c>
      <c r="BA22" s="66" t="s">
        <v>16</v>
      </c>
      <c r="BB22" s="66" t="s">
        <v>12</v>
      </c>
      <c r="BC22" s="66" t="s">
        <v>12</v>
      </c>
      <c r="BD22" s="66" t="s">
        <v>12</v>
      </c>
      <c r="BE22" s="66" t="s">
        <v>19</v>
      </c>
      <c r="BF22" s="66" t="s">
        <v>14</v>
      </c>
      <c r="BG22" s="66" t="s">
        <v>12</v>
      </c>
      <c r="BH22" s="66" t="s">
        <v>12</v>
      </c>
    </row>
    <row r="23" spans="1:61" ht="24.75" customHeight="1" x14ac:dyDescent="0.25">
      <c r="A23" s="66" t="s">
        <v>90</v>
      </c>
      <c r="B23" s="66" t="s">
        <v>89</v>
      </c>
      <c r="C23" s="66" t="s">
        <v>13</v>
      </c>
      <c r="D23" s="66" t="s">
        <v>15</v>
      </c>
      <c r="E23" s="66" t="s">
        <v>15</v>
      </c>
      <c r="F23" s="66" t="s">
        <v>15</v>
      </c>
      <c r="G23" s="66" t="s">
        <v>16</v>
      </c>
      <c r="H23" s="66" t="s">
        <v>16</v>
      </c>
      <c r="I23" s="66" t="s">
        <v>16</v>
      </c>
      <c r="J23" s="66" t="s">
        <v>16</v>
      </c>
      <c r="K23" s="66" t="s">
        <v>16</v>
      </c>
      <c r="L23" s="66" t="s">
        <v>16</v>
      </c>
      <c r="M23" s="66" t="s">
        <v>17</v>
      </c>
      <c r="N23" s="66" t="s">
        <v>16</v>
      </c>
      <c r="O23" s="66" t="s">
        <v>14</v>
      </c>
      <c r="P23" s="66" t="s">
        <v>14</v>
      </c>
      <c r="Q23" s="66" t="s">
        <v>20</v>
      </c>
      <c r="R23" s="66" t="s">
        <v>14</v>
      </c>
      <c r="S23" s="66" t="s">
        <v>20</v>
      </c>
      <c r="T23" s="66" t="s">
        <v>14</v>
      </c>
      <c r="U23" s="66" t="s">
        <v>15</v>
      </c>
      <c r="AJ23" s="66" t="s">
        <v>16</v>
      </c>
      <c r="AK23" s="66" t="s">
        <v>16</v>
      </c>
      <c r="AL23" s="66" t="s">
        <v>16</v>
      </c>
      <c r="AM23" s="66" t="s">
        <v>16</v>
      </c>
      <c r="AN23" s="66" t="s">
        <v>16</v>
      </c>
      <c r="AO23" s="66" t="s">
        <v>16</v>
      </c>
      <c r="AP23" s="66" t="s">
        <v>16</v>
      </c>
      <c r="AQ23" s="66" t="s">
        <v>16</v>
      </c>
      <c r="AR23" s="66" t="s">
        <v>16</v>
      </c>
      <c r="AS23" s="66" t="s">
        <v>17</v>
      </c>
      <c r="AT23" s="66" t="s">
        <v>18</v>
      </c>
      <c r="AU23" s="66" t="s">
        <v>16</v>
      </c>
      <c r="AV23" s="66" t="s">
        <v>14</v>
      </c>
      <c r="AW23" s="66" t="s">
        <v>14</v>
      </c>
      <c r="AX23" s="66" t="s">
        <v>14</v>
      </c>
      <c r="AY23" s="66" t="s">
        <v>16</v>
      </c>
      <c r="AZ23" s="66" t="s">
        <v>14</v>
      </c>
      <c r="BA23" s="66" t="s">
        <v>14</v>
      </c>
      <c r="BB23" s="66" t="s">
        <v>14</v>
      </c>
      <c r="BC23" s="66" t="s">
        <v>14</v>
      </c>
      <c r="BD23" s="66" t="s">
        <v>14</v>
      </c>
      <c r="BE23" s="66" t="s">
        <v>17</v>
      </c>
      <c r="BF23" s="66" t="s">
        <v>17</v>
      </c>
      <c r="BG23" s="66" t="s">
        <v>14</v>
      </c>
      <c r="BH23" s="66" t="s">
        <v>14</v>
      </c>
    </row>
    <row r="24" spans="1:61" ht="24.75" customHeight="1" x14ac:dyDescent="0.25">
      <c r="A24" s="66" t="s">
        <v>90</v>
      </c>
      <c r="B24" s="66" t="s">
        <v>89</v>
      </c>
      <c r="C24" s="66" t="s">
        <v>15</v>
      </c>
      <c r="D24" s="66" t="s">
        <v>15</v>
      </c>
      <c r="E24" s="66" t="s">
        <v>15</v>
      </c>
      <c r="F24" s="66" t="s">
        <v>13</v>
      </c>
      <c r="G24" s="66" t="s">
        <v>17</v>
      </c>
      <c r="H24" s="66" t="s">
        <v>16</v>
      </c>
      <c r="I24" s="66" t="s">
        <v>16</v>
      </c>
      <c r="J24" s="66" t="s">
        <v>16</v>
      </c>
      <c r="K24" s="66" t="s">
        <v>16</v>
      </c>
      <c r="L24" s="66" t="s">
        <v>16</v>
      </c>
      <c r="M24" s="66" t="s">
        <v>16</v>
      </c>
      <c r="N24" s="66" t="s">
        <v>16</v>
      </c>
      <c r="O24" s="66" t="s">
        <v>16</v>
      </c>
      <c r="P24" s="66" t="s">
        <v>16</v>
      </c>
      <c r="Q24" s="66" t="s">
        <v>16</v>
      </c>
      <c r="R24" s="66" t="s">
        <v>16</v>
      </c>
      <c r="S24" s="66" t="s">
        <v>16</v>
      </c>
      <c r="T24" s="66" t="s">
        <v>19</v>
      </c>
      <c r="U24" s="66" t="s">
        <v>15</v>
      </c>
      <c r="AJ24" s="66" t="s">
        <v>16</v>
      </c>
      <c r="AK24" s="66" t="s">
        <v>14</v>
      </c>
      <c r="AL24" s="66" t="s">
        <v>14</v>
      </c>
      <c r="AM24" s="66" t="s">
        <v>14</v>
      </c>
      <c r="AN24" s="66" t="s">
        <v>16</v>
      </c>
      <c r="AO24" s="66" t="s">
        <v>16</v>
      </c>
      <c r="AP24" s="66" t="s">
        <v>16</v>
      </c>
      <c r="AQ24" s="66" t="s">
        <v>17</v>
      </c>
      <c r="AR24" s="66" t="s">
        <v>16</v>
      </c>
      <c r="AS24" s="66" t="s">
        <v>17</v>
      </c>
      <c r="AT24" s="66" t="s">
        <v>18</v>
      </c>
      <c r="AU24" s="66" t="s">
        <v>16</v>
      </c>
      <c r="AV24" s="66" t="s">
        <v>16</v>
      </c>
      <c r="AW24" s="66" t="s">
        <v>19</v>
      </c>
      <c r="AX24" s="66" t="s">
        <v>19</v>
      </c>
      <c r="AY24" s="66" t="s">
        <v>17</v>
      </c>
      <c r="AZ24" s="66" t="s">
        <v>19</v>
      </c>
      <c r="BA24" s="66" t="s">
        <v>19</v>
      </c>
      <c r="BB24" s="66" t="s">
        <v>19</v>
      </c>
      <c r="BC24" s="66" t="s">
        <v>19</v>
      </c>
      <c r="BD24" s="66" t="s">
        <v>19</v>
      </c>
      <c r="BE24" s="66" t="s">
        <v>19</v>
      </c>
      <c r="BF24" s="66" t="s">
        <v>19</v>
      </c>
      <c r="BG24" s="66" t="s">
        <v>19</v>
      </c>
      <c r="BH24" s="66" t="s">
        <v>19</v>
      </c>
    </row>
    <row r="25" spans="1:61" ht="24.75" customHeight="1" x14ac:dyDescent="0.25">
      <c r="A25" s="66" t="s">
        <v>90</v>
      </c>
      <c r="B25" s="66" t="s">
        <v>89</v>
      </c>
      <c r="C25" s="66" t="s">
        <v>15</v>
      </c>
      <c r="D25" s="66" t="s">
        <v>15</v>
      </c>
      <c r="E25" s="66" t="s">
        <v>15</v>
      </c>
      <c r="F25" s="66" t="s">
        <v>13</v>
      </c>
      <c r="G25" s="66" t="s">
        <v>17</v>
      </c>
      <c r="H25" s="66" t="s">
        <v>16</v>
      </c>
      <c r="I25" s="66" t="s">
        <v>16</v>
      </c>
      <c r="J25" s="66" t="s">
        <v>16</v>
      </c>
      <c r="K25" s="66" t="s">
        <v>17</v>
      </c>
      <c r="L25" s="66" t="s">
        <v>16</v>
      </c>
      <c r="M25" s="66" t="s">
        <v>18</v>
      </c>
      <c r="N25" s="66" t="s">
        <v>14</v>
      </c>
      <c r="O25" s="66" t="s">
        <v>17</v>
      </c>
      <c r="P25" s="66" t="s">
        <v>16</v>
      </c>
      <c r="Q25" s="66" t="s">
        <v>17</v>
      </c>
      <c r="R25" s="66" t="s">
        <v>16</v>
      </c>
      <c r="S25" s="66" t="s">
        <v>16</v>
      </c>
      <c r="T25" s="66" t="s">
        <v>12</v>
      </c>
      <c r="U25" s="66" t="s">
        <v>15</v>
      </c>
      <c r="AJ25" s="66" t="s">
        <v>16</v>
      </c>
      <c r="AK25" s="66" t="s">
        <v>14</v>
      </c>
      <c r="AL25" s="66" t="s">
        <v>14</v>
      </c>
      <c r="AM25" s="66" t="s">
        <v>16</v>
      </c>
      <c r="AN25" s="66" t="s">
        <v>16</v>
      </c>
      <c r="AO25" s="66" t="s">
        <v>14</v>
      </c>
      <c r="AP25" s="66" t="s">
        <v>14</v>
      </c>
      <c r="AQ25" s="66" t="s">
        <v>14</v>
      </c>
      <c r="AR25" s="66" t="s">
        <v>14</v>
      </c>
      <c r="AS25" s="66" t="s">
        <v>14</v>
      </c>
      <c r="AT25" s="66" t="s">
        <v>17</v>
      </c>
      <c r="AU25" s="66" t="s">
        <v>14</v>
      </c>
      <c r="AV25" s="66" t="s">
        <v>14</v>
      </c>
      <c r="AW25" s="66" t="s">
        <v>16</v>
      </c>
      <c r="AX25" s="66" t="s">
        <v>17</v>
      </c>
      <c r="AY25" s="66" t="s">
        <v>14</v>
      </c>
      <c r="AZ25" s="66" t="s">
        <v>14</v>
      </c>
      <c r="BA25" s="66" t="s">
        <v>17</v>
      </c>
      <c r="BB25" s="66" t="s">
        <v>14</v>
      </c>
      <c r="BC25" s="66" t="s">
        <v>14</v>
      </c>
      <c r="BD25" s="66" t="s">
        <v>14</v>
      </c>
      <c r="BE25" s="66" t="s">
        <v>14</v>
      </c>
      <c r="BF25" s="66" t="s">
        <v>14</v>
      </c>
      <c r="BG25" s="66" t="s">
        <v>14</v>
      </c>
      <c r="BH25" s="66" t="s">
        <v>14</v>
      </c>
    </row>
    <row r="26" spans="1:61" ht="24.75" customHeight="1" x14ac:dyDescent="0.25">
      <c r="A26" s="69"/>
      <c r="B26" s="70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</row>
    <row r="27" spans="1:61" ht="45.75" customHeight="1" x14ac:dyDescent="0.25">
      <c r="A27" s="69"/>
      <c r="B27" s="70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</row>
    <row r="28" spans="1:61" ht="32.25" customHeight="1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</row>
    <row r="29" spans="1:61" ht="32.25" customHeight="1" x14ac:dyDescent="0.25">
      <c r="A29" s="69"/>
      <c r="B29" s="71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</row>
    <row r="30" spans="1:61" ht="32.25" customHeight="1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</row>
    <row r="31" spans="1:61" ht="32.25" customHeight="1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</row>
  </sheetData>
  <conditionalFormatting sqref="A2:A25">
    <cfRule type="uniqueValues" dxfId="0" priority="26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5</v>
      </c>
      <c r="D6" s="8">
        <f>ROUND($C6/C$13*100,2)</f>
        <v>20.83</v>
      </c>
      <c r="E6" s="18">
        <f t="shared" ref="E6:E12" si="0">ROUND($C6/SUM($C$6:$C$12)*100,3)</f>
        <v>20.832999999999998</v>
      </c>
      <c r="G6" s="8"/>
      <c r="H6" s="8"/>
    </row>
    <row r="7" spans="1:12" x14ac:dyDescent="0.25">
      <c r="B7" s="7" t="s">
        <v>14</v>
      </c>
      <c r="C7" s="8">
        <f>COUNTIF(Resp[18],B7)</f>
        <v>10</v>
      </c>
      <c r="D7" s="8">
        <f t="shared" ref="D7:D12" si="1">ROUND($C7/C$13*100,2)</f>
        <v>41.67</v>
      </c>
      <c r="E7" s="18">
        <f t="shared" si="0"/>
        <v>41.667000000000002</v>
      </c>
      <c r="G7" s="8"/>
      <c r="H7" s="8"/>
    </row>
    <row r="8" spans="1:12" x14ac:dyDescent="0.25">
      <c r="B8" s="7" t="s">
        <v>16</v>
      </c>
      <c r="C8" s="8">
        <f>COUNTIF(Resp[18],B8)</f>
        <v>5</v>
      </c>
      <c r="D8" s="8">
        <f t="shared" si="1"/>
        <v>20.83</v>
      </c>
      <c r="E8" s="18">
        <f t="shared" si="0"/>
        <v>20.832999999999998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1</v>
      </c>
      <c r="D11" s="8">
        <f t="shared" si="1"/>
        <v>4.17</v>
      </c>
      <c r="E11" s="18">
        <f t="shared" si="0"/>
        <v>4.1669999999999998</v>
      </c>
      <c r="G11" s="8"/>
      <c r="H11" s="8"/>
    </row>
    <row r="12" spans="1:12" x14ac:dyDescent="0.25">
      <c r="B12" s="13" t="s">
        <v>20</v>
      </c>
      <c r="C12" s="60">
        <f>COUNTIF(Resp[18],B12)</f>
        <v>3</v>
      </c>
      <c r="D12" s="14">
        <f t="shared" si="1"/>
        <v>12.5</v>
      </c>
      <c r="E12" s="25">
        <f t="shared" si="0"/>
        <v>12.5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62.5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20.832999999999998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11</v>
      </c>
      <c r="D6" s="8">
        <f>ROUND($C6/C$13*100,2)</f>
        <v>45.83</v>
      </c>
      <c r="E6" s="18">
        <f t="shared" ref="E6:E12" si="0">ROUND($C6/SUM($C$6:$C$12)*100,3)</f>
        <v>45.832999999999998</v>
      </c>
      <c r="G6" s="8"/>
      <c r="H6" s="8"/>
    </row>
    <row r="7" spans="1:12" x14ac:dyDescent="0.25">
      <c r="B7" s="7" t="s">
        <v>14</v>
      </c>
      <c r="C7" s="8">
        <f>COUNTIF(Resp[19],B7)</f>
        <v>8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COUNTIF(Resp[19],B8)</f>
        <v>1</v>
      </c>
      <c r="D8" s="8">
        <f t="shared" si="1"/>
        <v>4.17</v>
      </c>
      <c r="E8" s="18">
        <f t="shared" si="0"/>
        <v>4.1669999999999998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3</v>
      </c>
      <c r="D11" s="8">
        <f t="shared" si="1"/>
        <v>12.5</v>
      </c>
      <c r="E11" s="18">
        <f t="shared" si="0"/>
        <v>12.5</v>
      </c>
      <c r="G11" s="8"/>
      <c r="H11" s="8"/>
    </row>
    <row r="12" spans="1:12" x14ac:dyDescent="0.25">
      <c r="B12" s="13" t="s">
        <v>20</v>
      </c>
      <c r="C12" s="60">
        <f>COUNTIF(Resp[19],B12)</f>
        <v>1</v>
      </c>
      <c r="D12" s="14">
        <f t="shared" si="1"/>
        <v>4.17</v>
      </c>
      <c r="E12" s="25">
        <f t="shared" si="0"/>
        <v>4.1669999999999998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79.167000000000002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4.1669999999999998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7</v>
      </c>
      <c r="D6" s="7">
        <f>ROUND($C6/C$8*100,2)</f>
        <v>29.17</v>
      </c>
      <c r="E6" s="18">
        <f>ROUND($C6/SUM($C$6:$C$7)*100,3)</f>
        <v>29.167000000000002</v>
      </c>
    </row>
    <row r="7" spans="1:5" x14ac:dyDescent="0.25">
      <c r="B7" s="7" t="s">
        <v>15</v>
      </c>
      <c r="C7" s="8">
        <f>COUNTIF(Resp[20],B7)</f>
        <v>17</v>
      </c>
      <c r="D7" s="7">
        <f>ROUND($C7/C$8*100,2)</f>
        <v>70.83</v>
      </c>
      <c r="E7" s="18">
        <f>ROUND($C7/SUM($C$6:$C$7)*100,3)</f>
        <v>70.832999999999998</v>
      </c>
    </row>
    <row r="8" spans="1:5" x14ac:dyDescent="0.25">
      <c r="B8" s="15" t="s">
        <v>228</v>
      </c>
      <c r="C8" s="15">
        <f>SUM(C6:C7)</f>
        <v>24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2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COUNTIF(Resp[21],B7)</f>
        <v>5</v>
      </c>
      <c r="D7" s="8">
        <f t="shared" ref="D7:D12" si="1">ROUND($C7/C$13*100,2)</f>
        <v>71.430000000000007</v>
      </c>
      <c r="E7" s="18">
        <f t="shared" si="0"/>
        <v>71.429000000000002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2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COUNTIF(Resp[22],B7)</f>
        <v>4</v>
      </c>
      <c r="D7" s="8">
        <f t="shared" ref="D7:D12" si="1">ROUND($C7/C$13*100,2)</f>
        <v>57.14</v>
      </c>
      <c r="E7" s="18">
        <f t="shared" si="0"/>
        <v>57.143000000000001</v>
      </c>
      <c r="G7" s="8"/>
      <c r="H7" s="8"/>
    </row>
    <row r="8" spans="1:12" x14ac:dyDescent="0.25">
      <c r="B8" s="7" t="s">
        <v>16</v>
      </c>
      <c r="C8" s="8">
        <f>COUNTIF(Resp[22],B8)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3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COUNTIF(Resp[23],B7)</f>
        <v>4</v>
      </c>
      <c r="D7" s="8">
        <f t="shared" ref="D7:D12" si="1">ROUND($C7/C$13*100,2)</f>
        <v>57.14</v>
      </c>
      <c r="E7" s="18">
        <f t="shared" si="0"/>
        <v>57.143000000000001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3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COUNTIF(Resp[24],B7)</f>
        <v>3</v>
      </c>
      <c r="D7" s="8">
        <f t="shared" ref="D7:D12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COUNTIF(Resp[24],B8)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3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COUNTIF(Resp[25],B7)</f>
        <v>4</v>
      </c>
      <c r="D7" s="8">
        <f t="shared" ref="D7:D12" si="1">ROUND($C7/C$13*100,2)</f>
        <v>57.14</v>
      </c>
      <c r="E7" s="18">
        <f t="shared" si="0"/>
        <v>57.143000000000001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2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COUNTIF(Resp[26],B7)</f>
        <v>5</v>
      </c>
      <c r="D7" s="8">
        <f t="shared" ref="D7:D12" si="1">ROUND($C7/C$13*100,2)</f>
        <v>71.430000000000007</v>
      </c>
      <c r="E7" s="18">
        <f t="shared" si="0"/>
        <v>71.429000000000002</v>
      </c>
      <c r="G7" s="8"/>
      <c r="H7" s="8"/>
    </row>
    <row r="8" spans="1:12" x14ac:dyDescent="0.25">
      <c r="B8" s="7" t="s">
        <v>16</v>
      </c>
      <c r="C8" s="8">
        <f>COUNTIF(Resp[26],B8)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1</v>
      </c>
      <c r="D6" s="8">
        <f>ROUND($C6/C$13*100,2)</f>
        <v>14.29</v>
      </c>
      <c r="E6" s="18">
        <f t="shared" ref="E6:E12" si="0">ROUND($C6/SUM($C$6:$C$12)*100,3)</f>
        <v>14.286</v>
      </c>
      <c r="G6" s="8"/>
      <c r="H6" s="8"/>
    </row>
    <row r="7" spans="1:12" x14ac:dyDescent="0.25">
      <c r="B7" s="7" t="s">
        <v>14</v>
      </c>
      <c r="C7" s="8">
        <f>COUNTIF(Resp[27],B7)</f>
        <v>3</v>
      </c>
      <c r="D7" s="8">
        <f t="shared" ref="D7:D12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COUNTIF(Resp[27],B8)</f>
        <v>3</v>
      </c>
      <c r="D8" s="8">
        <f t="shared" si="1"/>
        <v>42.86</v>
      </c>
      <c r="E8" s="18">
        <f t="shared" si="0"/>
        <v>42.856999999999999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57.143000000000001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42.856999999999999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2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COUNTIF(Resp[28],B7)</f>
        <v>5</v>
      </c>
      <c r="D7" s="8">
        <f t="shared" ref="D7:D12" si="1">ROUND($C7/C$13*100,2)</f>
        <v>71.430000000000007</v>
      </c>
      <c r="E7" s="18">
        <f t="shared" si="0"/>
        <v>71.429000000000002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2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COUNTIF(Resp[29],B7)</f>
        <v>5</v>
      </c>
      <c r="D7" s="8">
        <f t="shared" ref="D7:D12" si="1">ROUND($C7/C$13*100,2)</f>
        <v>71.430000000000007</v>
      </c>
      <c r="E7" s="18">
        <f t="shared" si="0"/>
        <v>71.429000000000002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2</v>
      </c>
      <c r="D6" s="8">
        <f t="shared" ref="D6:D12" si="0">ROUND($C6/C$13*100,2)</f>
        <v>28.57</v>
      </c>
      <c r="E6" s="18">
        <f t="shared" ref="E6:E12" si="1">ROUND($C6/SUM($C$7:$C$12)*100,3)</f>
        <v>40</v>
      </c>
      <c r="G6" s="20"/>
      <c r="H6" s="20"/>
    </row>
    <row r="7" spans="1:12" x14ac:dyDescent="0.25">
      <c r="B7" s="7" t="s">
        <v>14</v>
      </c>
      <c r="C7" s="8">
        <f>COUNTIF(Resp[30],B7)</f>
        <v>5</v>
      </c>
      <c r="D7" s="8">
        <f t="shared" si="0"/>
        <v>71.430000000000007</v>
      </c>
      <c r="E7" s="18">
        <f t="shared" si="1"/>
        <v>100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SUM(D7:D12)</f>
        <v>71.430000000000007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7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2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COUNTIF(Resp[31],B7)</f>
        <v>5</v>
      </c>
      <c r="D7" s="8">
        <f t="shared" ref="D7:D12" si="1">ROUND($C7/C$13*100,2)</f>
        <v>71.430000000000007</v>
      </c>
      <c r="E7" s="18">
        <f t="shared" si="0"/>
        <v>71.429000000000002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3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COUNTIF(Resp[32],B7)</f>
        <v>4</v>
      </c>
      <c r="D7" s="8">
        <f t="shared" ref="D7:D12" si="1">ROUND($C7/C$13*100,2)</f>
        <v>57.14</v>
      </c>
      <c r="E7" s="18">
        <f t="shared" si="0"/>
        <v>57.143000000000001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2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COUNTIF(Resp[33],B7)</f>
        <v>4</v>
      </c>
      <c r="D7" s="8">
        <f t="shared" ref="D7:D12" si="1">ROUND($C7/C$13*100,2)</f>
        <v>57.14</v>
      </c>
      <c r="E7" s="18">
        <f t="shared" si="0"/>
        <v>57.143000000000001</v>
      </c>
      <c r="G7" s="8"/>
      <c r="H7" s="8"/>
    </row>
    <row r="8" spans="1:12" x14ac:dyDescent="0.25">
      <c r="B8" s="7" t="s">
        <v>16</v>
      </c>
      <c r="C8" s="8">
        <f>COUNTIF(Resp[33],B8)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2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COUNTIF(Resp[34],B7)</f>
        <v>4</v>
      </c>
      <c r="D7" s="8">
        <f t="shared" ref="D7:D12" si="1">ROUND($C7/C$13*100,2)</f>
        <v>57.14</v>
      </c>
      <c r="E7" s="18">
        <f t="shared" si="0"/>
        <v>57.143000000000001</v>
      </c>
      <c r="G7" s="8"/>
      <c r="H7" s="8"/>
    </row>
    <row r="8" spans="1:12" x14ac:dyDescent="0.25">
      <c r="B8" s="7" t="s">
        <v>16</v>
      </c>
      <c r="C8" s="8">
        <f>COUNTIF(Resp[34],B8)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6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COUNTIF(Resp[35],B7)</f>
        <v>12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COUNTIF(Resp[35],B8)</f>
        <v>4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COUNTIF(Resp[35],B9)</f>
        <v>1</v>
      </c>
      <c r="D9" s="8">
        <f t="shared" si="1"/>
        <v>4.17</v>
      </c>
      <c r="E9" s="18">
        <f t="shared" si="0"/>
        <v>4.1669999999999998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1</v>
      </c>
      <c r="D11" s="8">
        <f t="shared" si="1"/>
        <v>4.17</v>
      </c>
      <c r="E11" s="18">
        <f t="shared" si="0"/>
        <v>4.1669999999999998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4.1669999999999998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4.1669999999999998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12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COUNTIF(Resp[36],B7)</f>
        <v>10</v>
      </c>
      <c r="D7" s="8">
        <f t="shared" ref="D7:D12" si="1">ROUND($C7/C$13*100,2)</f>
        <v>41.67</v>
      </c>
      <c r="E7" s="18">
        <f t="shared" si="0"/>
        <v>41.667000000000002</v>
      </c>
      <c r="G7" s="8"/>
      <c r="H7" s="8"/>
    </row>
    <row r="8" spans="1:12" x14ac:dyDescent="0.25">
      <c r="B8" s="7" t="s">
        <v>16</v>
      </c>
      <c r="C8" s="8">
        <f>COUNTIF(Resp[36],B8)</f>
        <v>2</v>
      </c>
      <c r="D8" s="8">
        <f t="shared" si="1"/>
        <v>8.33</v>
      </c>
      <c r="E8" s="18">
        <f t="shared" si="0"/>
        <v>8.3330000000000002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91.667000000000002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8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COUNTIF(Resp[37],B7)</f>
        <v>11</v>
      </c>
      <c r="D7" s="8">
        <f t="shared" ref="D7:D12" si="1">ROUND($C7/C$13*100,2)</f>
        <v>45.83</v>
      </c>
      <c r="E7" s="18">
        <f t="shared" si="0"/>
        <v>45.832999999999998</v>
      </c>
      <c r="G7" s="8"/>
      <c r="H7" s="8"/>
    </row>
    <row r="8" spans="1:12" x14ac:dyDescent="0.25">
      <c r="B8" s="7" t="s">
        <v>16</v>
      </c>
      <c r="C8" s="8">
        <f>COUNTIF(Resp[37],B8)</f>
        <v>3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COUNTIF(Resp[37],B9)</f>
        <v>1</v>
      </c>
      <c r="D9" s="8">
        <f t="shared" si="1"/>
        <v>4.17</v>
      </c>
      <c r="E9" s="18">
        <f t="shared" si="0"/>
        <v>4.1669999999999998</v>
      </c>
      <c r="G9" s="8"/>
      <c r="H9" s="8"/>
    </row>
    <row r="10" spans="1:12" x14ac:dyDescent="0.25">
      <c r="B10" s="7" t="s">
        <v>18</v>
      </c>
      <c r="C10" s="8">
        <f>COUNTIF(Resp[37],B10)</f>
        <v>1</v>
      </c>
      <c r="D10" s="8">
        <f t="shared" si="1"/>
        <v>4.17</v>
      </c>
      <c r="E10" s="18">
        <f t="shared" si="0"/>
        <v>4.1669999999999998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79.167000000000002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8.3330000000000002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9</v>
      </c>
      <c r="D6" s="12">
        <f>ROUND($C6/C$8*100,2)</f>
        <v>37.5</v>
      </c>
      <c r="E6" s="18">
        <f>ROUND($C6/SUM($C$6:$C$7)*100,3)</f>
        <v>37.5</v>
      </c>
    </row>
    <row r="7" spans="1:5" x14ac:dyDescent="0.25">
      <c r="B7" s="7" t="s">
        <v>15</v>
      </c>
      <c r="C7" s="8">
        <f>COUNTIF(Resp[01],B7)</f>
        <v>15</v>
      </c>
      <c r="D7" s="12">
        <f>ROUND($C7/C$8*100,2)</f>
        <v>62.5</v>
      </c>
      <c r="E7" s="18">
        <f>ROUND($C7/SUM($C$6:$C$7)*100,3)</f>
        <v>62.5</v>
      </c>
    </row>
    <row r="8" spans="1:5" x14ac:dyDescent="0.25">
      <c r="B8" s="15" t="s">
        <v>228</v>
      </c>
      <c r="C8" s="15">
        <f>SUM(C6:C7)</f>
        <v>24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11</v>
      </c>
      <c r="D6" s="8">
        <f>ROUND($C6/C$13*100,2)</f>
        <v>45.83</v>
      </c>
      <c r="E6" s="18">
        <f t="shared" ref="E6:E12" si="0">ROUND($C6/SUM($C$6:$C$12)*100,3)</f>
        <v>45.832999999999998</v>
      </c>
    </row>
    <row r="7" spans="1:12" x14ac:dyDescent="0.25">
      <c r="B7" s="7" t="s">
        <v>14</v>
      </c>
      <c r="C7" s="8">
        <f>COUNTIF(Resp[38],B7)</f>
        <v>7</v>
      </c>
      <c r="D7" s="8">
        <f t="shared" ref="D7:D12" si="1">ROUND($C7/C$13*100,2)</f>
        <v>29.17</v>
      </c>
      <c r="E7" s="18">
        <f t="shared" si="0"/>
        <v>29.167000000000002</v>
      </c>
      <c r="G7" s="8"/>
      <c r="H7" s="8"/>
    </row>
    <row r="8" spans="1:12" x14ac:dyDescent="0.25">
      <c r="B8" s="7" t="s">
        <v>16</v>
      </c>
      <c r="C8" s="8">
        <f>COUNTIF(Resp[38],B8)</f>
        <v>5</v>
      </c>
      <c r="D8" s="8">
        <f t="shared" si="1"/>
        <v>20.83</v>
      </c>
      <c r="E8" s="18">
        <f t="shared" si="0"/>
        <v>20.832999999999998</v>
      </c>
      <c r="G8" s="8"/>
      <c r="H8" s="8"/>
    </row>
    <row r="9" spans="1:12" x14ac:dyDescent="0.25">
      <c r="B9" s="7" t="s">
        <v>17</v>
      </c>
      <c r="C9" s="8">
        <f>COUNTIF(Resp[38],B9)</f>
        <v>1</v>
      </c>
      <c r="D9" s="8">
        <f t="shared" si="1"/>
        <v>4.17</v>
      </c>
      <c r="E9" s="18">
        <f t="shared" si="0"/>
        <v>4.1669999999999998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18</v>
      </c>
      <c r="E20" s="36">
        <f>ROUND(D20/SUM(D20:D23)*100,3)</f>
        <v>78.260999999999996</v>
      </c>
    </row>
    <row r="21" spans="2:5" x14ac:dyDescent="0.25">
      <c r="B21" s="33" t="s">
        <v>26</v>
      </c>
      <c r="C21" s="7" t="s">
        <v>16</v>
      </c>
      <c r="D21" s="7">
        <f>C8</f>
        <v>5</v>
      </c>
      <c r="E21" s="36">
        <f>ROUND(D21/SUM(D20:D23)*100,3)</f>
        <v>21.739000000000001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9</v>
      </c>
      <c r="D6" s="8">
        <f>ROUND($C6/C$13*100,2)</f>
        <v>37.5</v>
      </c>
      <c r="E6" s="18">
        <f t="shared" ref="E6:E12" si="0">ROUND($C6/SUM($C$6:$C$12)*100,3)</f>
        <v>37.5</v>
      </c>
      <c r="G6" s="8"/>
      <c r="H6" s="8"/>
    </row>
    <row r="7" spans="1:12" x14ac:dyDescent="0.25">
      <c r="B7" s="7" t="s">
        <v>14</v>
      </c>
      <c r="C7" s="8">
        <f>COUNTIF(Resp[39],B7)</f>
        <v>11</v>
      </c>
      <c r="D7" s="8">
        <f t="shared" ref="D7:D12" si="1">ROUND($C7/C$13*100,2)</f>
        <v>45.83</v>
      </c>
      <c r="E7" s="18">
        <f t="shared" si="0"/>
        <v>45.832999999999998</v>
      </c>
      <c r="G7" s="8"/>
      <c r="H7" s="8"/>
    </row>
    <row r="8" spans="1:12" x14ac:dyDescent="0.25">
      <c r="B8" s="7" t="s">
        <v>16</v>
      </c>
      <c r="C8" s="8">
        <f>COUNTIF(Resp[39],B8)</f>
        <v>4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13</v>
      </c>
      <c r="D6" s="8">
        <f>ROUND($C6/C$13*100,2)</f>
        <v>54.17</v>
      </c>
      <c r="E6" s="18">
        <f t="shared" ref="E6:E12" si="0">ROUND($C6/SUM($C$6:$C$12)*100,3)</f>
        <v>54.167000000000002</v>
      </c>
      <c r="G6" s="8"/>
      <c r="H6" s="8"/>
    </row>
    <row r="7" spans="1:12" x14ac:dyDescent="0.25">
      <c r="B7" s="7" t="s">
        <v>14</v>
      </c>
      <c r="C7" s="8">
        <f>COUNTIF(Resp[40],B7)</f>
        <v>5</v>
      </c>
      <c r="D7" s="8">
        <f t="shared" ref="D7:D12" si="1">ROUND($C7/C$13*100,2)</f>
        <v>20.83</v>
      </c>
      <c r="E7" s="18">
        <f t="shared" si="0"/>
        <v>20.832999999999998</v>
      </c>
      <c r="G7" s="8"/>
      <c r="H7" s="8"/>
    </row>
    <row r="8" spans="1:12" x14ac:dyDescent="0.25">
      <c r="B8" s="7" t="s">
        <v>16</v>
      </c>
      <c r="C8" s="8">
        <f>COUNTIF(Resp[40],B8)</f>
        <v>6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10</v>
      </c>
      <c r="D6" s="8">
        <f>ROUND($C6/C$13*100,2)</f>
        <v>41.67</v>
      </c>
      <c r="E6" s="18">
        <f t="shared" ref="E6:E12" si="0">ROUND($C6/SUM($C$6:$C$12)*100,3)</f>
        <v>41.667000000000002</v>
      </c>
      <c r="G6" s="8"/>
      <c r="H6" s="8"/>
    </row>
    <row r="7" spans="1:12" x14ac:dyDescent="0.25">
      <c r="B7" s="7" t="s">
        <v>14</v>
      </c>
      <c r="C7" s="8">
        <f>COUNTIF(Resp[41],B7)</f>
        <v>12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COUNTIF(Resp[41],B8)</f>
        <v>2</v>
      </c>
      <c r="D8" s="8">
        <f t="shared" si="1"/>
        <v>8.33</v>
      </c>
      <c r="E8" s="18">
        <f t="shared" si="0"/>
        <v>8.3330000000000002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91.667000000000002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2</v>
      </c>
      <c r="D6" s="8">
        <f>ROUND($C6/C$13*100,2)</f>
        <v>8.33</v>
      </c>
      <c r="E6" s="18">
        <f t="shared" ref="E6:E12" si="0">ROUND($C6/SUM($C$6:$C$12)*100,3)</f>
        <v>8.3330000000000002</v>
      </c>
    </row>
    <row r="7" spans="1:12" x14ac:dyDescent="0.25">
      <c r="B7" s="7" t="s">
        <v>14</v>
      </c>
      <c r="C7" s="8">
        <f>COUNTIF(Resp[42],B7)</f>
        <v>11</v>
      </c>
      <c r="D7" s="8">
        <f t="shared" ref="D7:D12" si="1">ROUND($C7/C$13*100,2)</f>
        <v>45.83</v>
      </c>
      <c r="E7" s="18">
        <f t="shared" si="0"/>
        <v>45.832999999999998</v>
      </c>
      <c r="G7" s="8"/>
      <c r="H7" s="8"/>
    </row>
    <row r="8" spans="1:12" x14ac:dyDescent="0.25">
      <c r="B8" s="7" t="s">
        <v>16</v>
      </c>
      <c r="C8" s="8">
        <f>COUNTIF(Resp[42],B8)</f>
        <v>7</v>
      </c>
      <c r="D8" s="8">
        <f t="shared" si="1"/>
        <v>29.17</v>
      </c>
      <c r="E8" s="18">
        <f t="shared" si="0"/>
        <v>29.167000000000002</v>
      </c>
      <c r="G8" s="8"/>
      <c r="H8" s="8"/>
    </row>
    <row r="9" spans="1:12" x14ac:dyDescent="0.25">
      <c r="B9" s="7" t="s">
        <v>17</v>
      </c>
      <c r="C9" s="8">
        <f>COUNTIF(Resp[42],B9)</f>
        <v>4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13</v>
      </c>
      <c r="E20" s="36">
        <f>ROUND(D20/SUM(D20:D23)*100,3)</f>
        <v>54.167000000000002</v>
      </c>
    </row>
    <row r="21" spans="2:5" x14ac:dyDescent="0.25">
      <c r="B21" s="33" t="s">
        <v>26</v>
      </c>
      <c r="C21" s="7" t="s">
        <v>16</v>
      </c>
      <c r="D21" s="7">
        <f>C8</f>
        <v>7</v>
      </c>
      <c r="E21" s="36">
        <f>ROUND(D21/SUM(D20:D23)*100,3)</f>
        <v>29.167000000000002</v>
      </c>
    </row>
    <row r="22" spans="2:5" x14ac:dyDescent="0.25">
      <c r="B22" s="34" t="s">
        <v>234</v>
      </c>
      <c r="C22" s="7" t="s">
        <v>235</v>
      </c>
      <c r="D22" s="7">
        <f>SUM(C11,C12)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SUM(C9:C10)</f>
        <v>4</v>
      </c>
      <c r="E23" s="37">
        <f>ROUND(D23/SUM(D20:D23)*100,3)</f>
        <v>16.667000000000002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8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COUNTIF(Resp[43],B7)</f>
        <v>11</v>
      </c>
      <c r="D7" s="8">
        <f t="shared" ref="D7:D12" si="1">ROUND($C7/C$13*100,2)</f>
        <v>45.83</v>
      </c>
      <c r="E7" s="18">
        <f t="shared" si="0"/>
        <v>45.832999999999998</v>
      </c>
      <c r="G7" s="8"/>
      <c r="H7" s="8"/>
    </row>
    <row r="8" spans="1:12" x14ac:dyDescent="0.25">
      <c r="B8" s="7" t="s">
        <v>16</v>
      </c>
      <c r="C8" s="8">
        <f>COUNTIF(Resp[43],B8)</f>
        <v>5</v>
      </c>
      <c r="D8" s="8">
        <f t="shared" si="1"/>
        <v>20.83</v>
      </c>
      <c r="E8" s="18">
        <f t="shared" si="0"/>
        <v>20.832999999999998</v>
      </c>
      <c r="G8" s="8"/>
      <c r="H8" s="8"/>
    </row>
    <row r="9" spans="1:12" x14ac:dyDescent="0.25">
      <c r="B9" s="7" t="s">
        <v>17</v>
      </c>
      <c r="C9" s="8">
        <f>COUNTIF(Resp[43],B9)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79.167000000000002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20.832999999999998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5</v>
      </c>
      <c r="D6" s="8">
        <f>ROUND($C6/C$13*100,2)</f>
        <v>20.83</v>
      </c>
      <c r="E6" s="18">
        <f t="shared" ref="E6:E12" si="0">ROUND($C6/SUM($C$6:$C$12)*100,3)</f>
        <v>20.832999999999998</v>
      </c>
      <c r="G6" s="8"/>
      <c r="H6" s="8"/>
    </row>
    <row r="7" spans="1:12" x14ac:dyDescent="0.25">
      <c r="B7" s="7" t="s">
        <v>14</v>
      </c>
      <c r="C7" s="8">
        <f>COUNTIF(Resp[44],B7)</f>
        <v>8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COUNTIF(Resp[44],B8)</f>
        <v>3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COUNTIF(Resp[44],B9)</f>
        <v>7</v>
      </c>
      <c r="D9" s="8">
        <f t="shared" si="1"/>
        <v>29.17</v>
      </c>
      <c r="E9" s="18">
        <f t="shared" si="0"/>
        <v>29.167000000000002</v>
      </c>
      <c r="G9" s="8"/>
      <c r="H9" s="8"/>
    </row>
    <row r="10" spans="1:12" x14ac:dyDescent="0.25">
      <c r="B10" s="7" t="s">
        <v>18</v>
      </c>
      <c r="C10" s="8">
        <f>COUNTIF(Resp[44],B10)</f>
        <v>1</v>
      </c>
      <c r="D10" s="8">
        <f t="shared" si="1"/>
        <v>4.17</v>
      </c>
      <c r="E10" s="18">
        <f t="shared" si="0"/>
        <v>4.1669999999999998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54.167000000000002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8</v>
      </c>
      <c r="E22" s="37">
        <f>ROUND(D22/SUM(D19:D22)*100,3)</f>
        <v>33.332999999999998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1</v>
      </c>
      <c r="D6" s="8">
        <f>ROUND($C6/C$13*100,2)</f>
        <v>4.17</v>
      </c>
      <c r="E6" s="18">
        <f t="shared" ref="E6:E12" si="0">ROUND($C6/SUM($C$6:$C$12)*100,3)</f>
        <v>4.1669999999999998</v>
      </c>
      <c r="G6" s="8"/>
      <c r="H6" s="8"/>
    </row>
    <row r="7" spans="1:12" x14ac:dyDescent="0.25">
      <c r="B7" s="7" t="s">
        <v>14</v>
      </c>
      <c r="C7" s="8">
        <f>COUNTIF(Resp[45],B7)</f>
        <v>1</v>
      </c>
      <c r="D7" s="8">
        <f t="shared" ref="D7:D12" si="1">ROUND($C7/C$13*100,2)</f>
        <v>4.17</v>
      </c>
      <c r="E7" s="18">
        <f t="shared" si="0"/>
        <v>4.1669999999999998</v>
      </c>
      <c r="G7" s="8"/>
      <c r="H7" s="8"/>
    </row>
    <row r="8" spans="1:12" x14ac:dyDescent="0.25">
      <c r="B8" s="7" t="s">
        <v>16</v>
      </c>
      <c r="C8" s="8">
        <f>COUNTIF(Resp[45],B8)</f>
        <v>5</v>
      </c>
      <c r="D8" s="8">
        <f t="shared" si="1"/>
        <v>20.83</v>
      </c>
      <c r="E8" s="18">
        <f t="shared" si="0"/>
        <v>20.832999999999998</v>
      </c>
      <c r="G8" s="8"/>
      <c r="H8" s="8"/>
    </row>
    <row r="9" spans="1:12" x14ac:dyDescent="0.25">
      <c r="B9" s="7" t="s">
        <v>17</v>
      </c>
      <c r="C9" s="8">
        <f>COUNTIF(Resp[45],B9)</f>
        <v>8</v>
      </c>
      <c r="D9" s="8">
        <f t="shared" si="1"/>
        <v>33.33</v>
      </c>
      <c r="E9" s="18">
        <f t="shared" si="0"/>
        <v>33.332999999999998</v>
      </c>
      <c r="G9" s="8"/>
      <c r="H9" s="8"/>
    </row>
    <row r="10" spans="1:12" x14ac:dyDescent="0.25">
      <c r="B10" s="7" t="s">
        <v>18</v>
      </c>
      <c r="C10" s="8">
        <f>COUNTIF(Resp[45],B10)</f>
        <v>9</v>
      </c>
      <c r="D10" s="8">
        <f t="shared" si="1"/>
        <v>37.5</v>
      </c>
      <c r="E10" s="18">
        <f t="shared" si="0"/>
        <v>37.5</v>
      </c>
      <c r="G10" s="8"/>
      <c r="H10" s="8"/>
    </row>
    <row r="11" spans="1:12" x14ac:dyDescent="0.25">
      <c r="B11" s="7" t="s">
        <v>19</v>
      </c>
      <c r="C11" s="8">
        <f>COUNTIF(Resp[45],B11)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8.3330000000000002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20.832999999999998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17</v>
      </c>
      <c r="E22" s="37">
        <f>ROUND(D22/SUM(D19:D22)*100,3)</f>
        <v>70.832999999999998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5</v>
      </c>
      <c r="D6" s="8">
        <f>ROUND($C6/C$13*100,2)</f>
        <v>20.83</v>
      </c>
      <c r="E6" s="18">
        <f t="shared" ref="E6:E12" si="0">ROUND($C6/SUM($C$6:$C$12)*100,3)</f>
        <v>20.832999999999998</v>
      </c>
      <c r="G6" s="8"/>
      <c r="H6" s="8"/>
    </row>
    <row r="7" spans="1:12" x14ac:dyDescent="0.25">
      <c r="B7" s="7" t="s">
        <v>14</v>
      </c>
      <c r="C7" s="8">
        <f>COUNTIF(Resp[46],B7)</f>
        <v>14</v>
      </c>
      <c r="D7" s="8">
        <f t="shared" ref="D7:D12" si="1">ROUND($C7/C$13*100,2)</f>
        <v>58.33</v>
      </c>
      <c r="E7" s="18">
        <f t="shared" si="0"/>
        <v>58.332999999999998</v>
      </c>
      <c r="G7" s="8"/>
      <c r="H7" s="8"/>
    </row>
    <row r="8" spans="1:12" x14ac:dyDescent="0.25">
      <c r="B8" s="7" t="s">
        <v>16</v>
      </c>
      <c r="C8" s="8">
        <f>COUNTIF(Resp[46],B8)</f>
        <v>4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1</v>
      </c>
      <c r="D11" s="8">
        <f t="shared" si="1"/>
        <v>4.17</v>
      </c>
      <c r="E11" s="18">
        <f t="shared" si="0"/>
        <v>4.1669999999999998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79.167000000000002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4.1669999999999998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7</v>
      </c>
      <c r="D6" s="8">
        <f>ROUND($C6/C$13*100,2)</f>
        <v>29.17</v>
      </c>
      <c r="E6" s="18">
        <f t="shared" ref="E6:E12" si="0">ROUND($C6/SUM($C$6:$C$12)*100,3)</f>
        <v>29.167000000000002</v>
      </c>
      <c r="G6" s="8"/>
      <c r="H6" s="8"/>
    </row>
    <row r="7" spans="1:12" x14ac:dyDescent="0.25">
      <c r="B7" s="7" t="s">
        <v>14</v>
      </c>
      <c r="C7" s="8">
        <f>COUNTIF(Resp[47],B7)</f>
        <v>12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COUNTIF(Resp[47],B8)</f>
        <v>5</v>
      </c>
      <c r="D8" s="8">
        <f t="shared" si="1"/>
        <v>20.83</v>
      </c>
      <c r="E8" s="18">
        <f t="shared" si="0"/>
        <v>20.832999999999998</v>
      </c>
      <c r="G8" s="8"/>
      <c r="H8" s="8"/>
    </row>
    <row r="9" spans="1:12" x14ac:dyDescent="0.25">
      <c r="B9" s="7" t="s">
        <v>17</v>
      </c>
      <c r="C9" s="8">
        <f>COUNTIF(Resp[47],B9)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79.167000000000002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20.832999999999998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6</v>
      </c>
      <c r="D6" s="7">
        <f>ROUND($C6/C$8*100,2)</f>
        <v>25</v>
      </c>
      <c r="E6" s="18">
        <f>ROUND($C6/SUM($C$6:$C$7)*100,3)</f>
        <v>25</v>
      </c>
    </row>
    <row r="7" spans="1:5" x14ac:dyDescent="0.25">
      <c r="B7" s="7" t="s">
        <v>15</v>
      </c>
      <c r="C7" s="8">
        <f>COUNTIF(Resp[02],B7)</f>
        <v>18</v>
      </c>
      <c r="D7" s="7">
        <f>ROUND($C7/C$8*100,2)</f>
        <v>75</v>
      </c>
      <c r="E7" s="18">
        <f>ROUND($C7/SUM($C$6:$C$7)*100,3)</f>
        <v>75</v>
      </c>
    </row>
    <row r="8" spans="1:5" x14ac:dyDescent="0.25">
      <c r="B8" s="15" t="s">
        <v>228</v>
      </c>
      <c r="C8" s="15">
        <f>SUM(C6:C7)</f>
        <v>24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5</v>
      </c>
      <c r="D6" s="8">
        <f>ROUND($C6/C$13*100,2)</f>
        <v>20.83</v>
      </c>
      <c r="E6" s="18">
        <f t="shared" ref="E6:E12" si="0">ROUND($C6/SUM($C$6:$C$12)*100,3)</f>
        <v>20.832999999999998</v>
      </c>
      <c r="G6" s="8"/>
      <c r="H6" s="8"/>
    </row>
    <row r="7" spans="1:12" x14ac:dyDescent="0.25">
      <c r="B7" s="7" t="s">
        <v>14</v>
      </c>
      <c r="C7" s="8">
        <f>COUNTIF(Resp[48],B7)</f>
        <v>9</v>
      </c>
      <c r="D7" s="8">
        <f t="shared" ref="D7:D12" si="1">ROUND($C7/C$13*100,2)</f>
        <v>37.5</v>
      </c>
      <c r="E7" s="18">
        <f t="shared" si="0"/>
        <v>37.5</v>
      </c>
      <c r="G7" s="8"/>
      <c r="H7" s="8"/>
    </row>
    <row r="8" spans="1:12" x14ac:dyDescent="0.25">
      <c r="B8" s="7" t="s">
        <v>16</v>
      </c>
      <c r="C8" s="8">
        <f>COUNTIF(Resp[48],B8)</f>
        <v>3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COUNTIF(Resp[48],B9)</f>
        <v>2</v>
      </c>
      <c r="D9" s="8">
        <f t="shared" si="1"/>
        <v>8.33</v>
      </c>
      <c r="E9" s="18">
        <f t="shared" si="0"/>
        <v>8.3330000000000002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2</v>
      </c>
      <c r="D11" s="8">
        <f t="shared" si="1"/>
        <v>8.33</v>
      </c>
      <c r="E11" s="18">
        <f t="shared" si="0"/>
        <v>8.3330000000000002</v>
      </c>
      <c r="G11" s="8"/>
      <c r="H11" s="8"/>
    </row>
    <row r="12" spans="1:12" x14ac:dyDescent="0.25">
      <c r="B12" s="13" t="s">
        <v>20</v>
      </c>
      <c r="C12" s="14">
        <f>COUNTIF(Resp[48],B12)</f>
        <v>3</v>
      </c>
      <c r="D12" s="14">
        <f t="shared" si="1"/>
        <v>12.5</v>
      </c>
      <c r="E12" s="25">
        <f t="shared" si="0"/>
        <v>12.5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58.332999999999998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20.832999999999998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8.3330000000000002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4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COUNTIF(Resp[49],B7)</f>
        <v>4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COUNTIF(Resp[49],B8)</f>
        <v>3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COUNTIF(Resp[49],B9)</f>
        <v>3</v>
      </c>
      <c r="D9" s="8">
        <f t="shared" si="1"/>
        <v>12.5</v>
      </c>
      <c r="E9" s="18">
        <f t="shared" si="0"/>
        <v>12.5</v>
      </c>
      <c r="G9" s="8"/>
      <c r="H9" s="8"/>
    </row>
    <row r="10" spans="1:12" x14ac:dyDescent="0.25">
      <c r="B10" s="7" t="s">
        <v>18</v>
      </c>
      <c r="C10" s="8">
        <f>COUNTIF(Resp[49],B10)</f>
        <v>1</v>
      </c>
      <c r="D10" s="8">
        <f t="shared" si="1"/>
        <v>4.17</v>
      </c>
      <c r="E10" s="18">
        <f t="shared" si="0"/>
        <v>4.1669999999999998</v>
      </c>
      <c r="G10" s="8"/>
      <c r="H10" s="8"/>
    </row>
    <row r="11" spans="1:12" x14ac:dyDescent="0.25">
      <c r="B11" s="7" t="s">
        <v>19</v>
      </c>
      <c r="C11" s="8">
        <f>COUNTIF(Resp[49],B11)</f>
        <v>3</v>
      </c>
      <c r="D11" s="8">
        <f t="shared" si="1"/>
        <v>12.5</v>
      </c>
      <c r="E11" s="18">
        <f t="shared" si="0"/>
        <v>12.5</v>
      </c>
      <c r="G11" s="8"/>
      <c r="H11" s="8"/>
    </row>
    <row r="12" spans="1:12" x14ac:dyDescent="0.25">
      <c r="B12" s="13" t="s">
        <v>20</v>
      </c>
      <c r="C12" s="14">
        <f>COUNTIF(Resp[49],B12)</f>
        <v>6</v>
      </c>
      <c r="D12" s="14">
        <f t="shared" si="1"/>
        <v>25</v>
      </c>
      <c r="E12" s="25">
        <f t="shared" si="0"/>
        <v>25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9</v>
      </c>
      <c r="E21" s="36">
        <f>ROUND(D21/SUM(D19:D22)*100,3)</f>
        <v>37.5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7</v>
      </c>
      <c r="D6" s="8">
        <f>ROUND($C6/C$13*100,2)</f>
        <v>29.17</v>
      </c>
      <c r="E6" s="18">
        <f t="shared" ref="E6:E12" si="0">ROUND($C6/SUM($C$6:$C$12)*100,3)</f>
        <v>29.167000000000002</v>
      </c>
      <c r="G6" s="8"/>
      <c r="H6" s="8"/>
    </row>
    <row r="7" spans="1:12" x14ac:dyDescent="0.25">
      <c r="B7" s="7" t="s">
        <v>14</v>
      </c>
      <c r="C7" s="8">
        <f>COUNTIF(Resp[50],B7)</f>
        <v>13</v>
      </c>
      <c r="D7" s="8">
        <f t="shared" ref="D7:D12" si="1">ROUND($C7/C$13*100,2)</f>
        <v>54.17</v>
      </c>
      <c r="E7" s="18">
        <f t="shared" si="0"/>
        <v>54.167000000000002</v>
      </c>
      <c r="G7" s="8"/>
      <c r="H7" s="8"/>
    </row>
    <row r="8" spans="1:12" x14ac:dyDescent="0.25">
      <c r="B8" s="7" t="s">
        <v>16</v>
      </c>
      <c r="C8" s="8">
        <f>COUNTIF(Resp[50],B8)</f>
        <v>2</v>
      </c>
      <c r="D8" s="8">
        <f t="shared" si="1"/>
        <v>8.33</v>
      </c>
      <c r="E8" s="18">
        <f t="shared" si="0"/>
        <v>8.3330000000000002</v>
      </c>
      <c r="G8" s="8"/>
      <c r="H8" s="8"/>
    </row>
    <row r="9" spans="1:12" x14ac:dyDescent="0.25">
      <c r="B9" s="7" t="s">
        <v>17</v>
      </c>
      <c r="C9" s="8">
        <f>COUNTIF(Resp[50],B9)</f>
        <v>2</v>
      </c>
      <c r="D9" s="8">
        <f t="shared" si="1"/>
        <v>8.33</v>
      </c>
      <c r="E9" s="18">
        <f t="shared" si="0"/>
        <v>8.3330000000000002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8.3330000000000002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6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COUNTIF(Resp[51],B7)</f>
        <v>10</v>
      </c>
      <c r="D7" s="8">
        <f t="shared" ref="D7:D12" si="1">ROUND($C7/C$13*100,2)</f>
        <v>41.67</v>
      </c>
      <c r="E7" s="18">
        <f t="shared" si="0"/>
        <v>41.667000000000002</v>
      </c>
      <c r="G7" s="8"/>
      <c r="H7" s="8"/>
    </row>
    <row r="8" spans="1:12" x14ac:dyDescent="0.25">
      <c r="B8" s="7" t="s">
        <v>16</v>
      </c>
      <c r="C8" s="8">
        <f>COUNTIF(Resp[51],B8)</f>
        <v>1</v>
      </c>
      <c r="D8" s="8">
        <f t="shared" si="1"/>
        <v>4.17</v>
      </c>
      <c r="E8" s="18">
        <f t="shared" si="0"/>
        <v>4.1669999999999998</v>
      </c>
      <c r="G8" s="8"/>
      <c r="H8" s="8"/>
    </row>
    <row r="9" spans="1:12" x14ac:dyDescent="0.25">
      <c r="B9" s="7" t="s">
        <v>17</v>
      </c>
      <c r="C9" s="8">
        <f>COUNTIF(Resp[51],B9)</f>
        <v>3</v>
      </c>
      <c r="D9" s="8">
        <f t="shared" si="1"/>
        <v>12.5</v>
      </c>
      <c r="E9" s="18">
        <f t="shared" si="0"/>
        <v>12.5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3</v>
      </c>
      <c r="D11" s="8">
        <f t="shared" si="1"/>
        <v>12.5</v>
      </c>
      <c r="E11" s="18">
        <f t="shared" si="0"/>
        <v>12.5</v>
      </c>
      <c r="G11" s="8"/>
      <c r="H11" s="8"/>
    </row>
    <row r="12" spans="1:12" x14ac:dyDescent="0.25">
      <c r="B12" s="13" t="s">
        <v>20</v>
      </c>
      <c r="C12" s="14">
        <f>COUNTIF(Resp[51],B12)</f>
        <v>1</v>
      </c>
      <c r="D12" s="14">
        <f t="shared" si="1"/>
        <v>4.17</v>
      </c>
      <c r="E12" s="25">
        <f t="shared" si="0"/>
        <v>4.1669999999999998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4.1669999999999998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12.5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3</v>
      </c>
      <c r="D6" s="8">
        <f>ROUND($C6/C$13*100,2)</f>
        <v>12.5</v>
      </c>
      <c r="E6" s="18">
        <f t="shared" ref="E6:E12" si="0">ROUND($C6/SUM($C$6:$C$12)*100,3)</f>
        <v>12.5</v>
      </c>
      <c r="G6" s="8"/>
      <c r="H6" s="8"/>
    </row>
    <row r="7" spans="1:12" x14ac:dyDescent="0.25">
      <c r="B7" s="7" t="s">
        <v>14</v>
      </c>
      <c r="C7" s="8">
        <f>COUNTIF(Resp[52],B7)</f>
        <v>2</v>
      </c>
      <c r="D7" s="8">
        <f t="shared" ref="D7:D12" si="1">ROUND($C7/C$13*100,2)</f>
        <v>8.33</v>
      </c>
      <c r="E7" s="18">
        <f t="shared" si="0"/>
        <v>8.3330000000000002</v>
      </c>
      <c r="G7" s="8"/>
      <c r="H7" s="8"/>
    </row>
    <row r="8" spans="1:12" x14ac:dyDescent="0.25">
      <c r="B8" s="7" t="s">
        <v>16</v>
      </c>
      <c r="C8" s="8">
        <f>COUNTIF(Resp[52],B8)</f>
        <v>5</v>
      </c>
      <c r="D8" s="8">
        <f t="shared" si="1"/>
        <v>20.83</v>
      </c>
      <c r="E8" s="18">
        <f t="shared" si="0"/>
        <v>20.832999999999998</v>
      </c>
      <c r="G8" s="8"/>
      <c r="H8" s="8"/>
    </row>
    <row r="9" spans="1:12" x14ac:dyDescent="0.25">
      <c r="B9" s="7" t="s">
        <v>17</v>
      </c>
      <c r="C9" s="8">
        <f>COUNTIF(Resp[52],B9)</f>
        <v>3</v>
      </c>
      <c r="D9" s="8">
        <f t="shared" si="1"/>
        <v>12.5</v>
      </c>
      <c r="E9" s="18">
        <f t="shared" si="0"/>
        <v>12.5</v>
      </c>
      <c r="G9" s="8"/>
      <c r="H9" s="8"/>
    </row>
    <row r="10" spans="1:12" x14ac:dyDescent="0.25">
      <c r="B10" s="7" t="s">
        <v>18</v>
      </c>
      <c r="C10" s="8">
        <f>COUNTIF(Resp[52],B10)</f>
        <v>1</v>
      </c>
      <c r="D10" s="8">
        <f t="shared" si="1"/>
        <v>4.17</v>
      </c>
      <c r="E10" s="18">
        <f t="shared" si="0"/>
        <v>4.1669999999999998</v>
      </c>
      <c r="G10" s="8"/>
      <c r="H10" s="8"/>
    </row>
    <row r="11" spans="1:12" x14ac:dyDescent="0.25">
      <c r="B11" s="7" t="s">
        <v>19</v>
      </c>
      <c r="C11" s="8">
        <f>COUNTIF(Resp[52],B11)</f>
        <v>4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14">
        <f>COUNTIF(Resp[52],B12)</f>
        <v>6</v>
      </c>
      <c r="D12" s="14">
        <f t="shared" si="1"/>
        <v>25</v>
      </c>
      <c r="E12" s="25">
        <f t="shared" si="0"/>
        <v>25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20.832999999999998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20.832999999999998</v>
      </c>
    </row>
    <row r="21" spans="2:5" x14ac:dyDescent="0.25">
      <c r="B21" s="34" t="s">
        <v>234</v>
      </c>
      <c r="C21" s="7" t="s">
        <v>235</v>
      </c>
      <c r="D21" s="7">
        <f>SUM(C11,C12)</f>
        <v>10</v>
      </c>
      <c r="E21" s="36">
        <f>ROUND(D21/SUM(D19:D22)*100,3)</f>
        <v>41.667000000000002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13</v>
      </c>
      <c r="D6" s="8">
        <f>ROUND($C6/C$13*100,2)</f>
        <v>54.17</v>
      </c>
      <c r="E6" s="18">
        <f t="shared" ref="E6:E12" si="0">ROUND($C6/SUM($C$6:$C$12)*100,3)</f>
        <v>54.167000000000002</v>
      </c>
      <c r="G6" s="8"/>
      <c r="H6" s="8"/>
    </row>
    <row r="7" spans="1:12" x14ac:dyDescent="0.25">
      <c r="B7" s="7" t="s">
        <v>14</v>
      </c>
      <c r="C7" s="8">
        <f>COUNTIF(Resp[54],B7)</f>
        <v>9</v>
      </c>
      <c r="D7" s="8">
        <f t="shared" ref="D7:D12" si="1">ROUND($C7/C$13*100,2)</f>
        <v>37.5</v>
      </c>
      <c r="E7" s="18">
        <f t="shared" si="0"/>
        <v>37.5</v>
      </c>
      <c r="G7" s="8"/>
      <c r="H7" s="8"/>
    </row>
    <row r="8" spans="1:12" x14ac:dyDescent="0.25">
      <c r="B8" s="7" t="s">
        <v>16</v>
      </c>
      <c r="C8" s="8">
        <f>COUNTIF(Resp[54],B8)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2</v>
      </c>
      <c r="D11" s="8">
        <f t="shared" si="1"/>
        <v>8.33</v>
      </c>
      <c r="E11" s="18">
        <f t="shared" si="0"/>
        <v>8.3330000000000002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91.667000000000002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8.3330000000000002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16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COUNTIF(Resp[55],B7)</f>
        <v>6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COUNTIF(Resp[55],B8)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2</v>
      </c>
      <c r="D11" s="8">
        <f t="shared" si="1"/>
        <v>8.33</v>
      </c>
      <c r="E11" s="18">
        <f t="shared" si="0"/>
        <v>8.3330000000000002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91.667000000000002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8.3330000000000002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15</v>
      </c>
      <c r="D6" s="8">
        <f>ROUND($C6/C$13*100,2)</f>
        <v>62.5</v>
      </c>
      <c r="E6" s="18">
        <f t="shared" ref="E6:E12" si="0">ROUND($C6/SUM($C$6:$C$12)*100,3)</f>
        <v>62.5</v>
      </c>
      <c r="G6" s="8"/>
      <c r="H6" s="8"/>
    </row>
    <row r="7" spans="1:12" x14ac:dyDescent="0.25">
      <c r="B7" s="7" t="s">
        <v>14</v>
      </c>
      <c r="C7" s="8">
        <f>COUNTIF(Resp[56],B7)</f>
        <v>7</v>
      </c>
      <c r="D7" s="8">
        <f t="shared" ref="D7:D12" si="1">ROUND($C7/C$13*100,2)</f>
        <v>29.17</v>
      </c>
      <c r="E7" s="18">
        <f t="shared" si="0"/>
        <v>29.167000000000002</v>
      </c>
      <c r="G7" s="8"/>
      <c r="H7" s="8"/>
    </row>
    <row r="8" spans="1:12" x14ac:dyDescent="0.25">
      <c r="B8" s="7" t="s">
        <v>16</v>
      </c>
      <c r="C8" s="8">
        <f>COUNTIF(Resp[56],B8)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2</v>
      </c>
      <c r="D11" s="8">
        <f t="shared" si="1"/>
        <v>8.33</v>
      </c>
      <c r="E11" s="18">
        <f t="shared" si="0"/>
        <v>8.3330000000000002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91.667000000000002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8.3330000000000002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10</v>
      </c>
      <c r="D7" s="8">
        <f>ROUND($C7/C$14*100,2)</f>
        <v>41.67</v>
      </c>
      <c r="E7" s="18">
        <f t="shared" ref="E7:E13" si="0">ROUND($C7/SUM($C$7:$C$13)*100,3)</f>
        <v>41.667000000000002</v>
      </c>
      <c r="G7" s="8"/>
      <c r="H7" s="8"/>
    </row>
    <row r="8" spans="1:12" x14ac:dyDescent="0.25">
      <c r="B8" s="7" t="s">
        <v>14</v>
      </c>
      <c r="C8" s="8">
        <f>COUNTIF(Resp[57],B8)</f>
        <v>6</v>
      </c>
      <c r="D8" s="8">
        <f t="shared" ref="D8:D13" si="1">ROUND($C8/C$14*100,2)</f>
        <v>25</v>
      </c>
      <c r="E8" s="18">
        <f t="shared" si="0"/>
        <v>25</v>
      </c>
      <c r="G8" s="8"/>
      <c r="H8" s="8"/>
    </row>
    <row r="9" spans="1:12" x14ac:dyDescent="0.25">
      <c r="B9" s="7" t="s">
        <v>16</v>
      </c>
      <c r="C9" s="8">
        <f>COUNTIF(Resp[57],B9)</f>
        <v>1</v>
      </c>
      <c r="D9" s="8">
        <f t="shared" si="1"/>
        <v>4.17</v>
      </c>
      <c r="E9" s="18">
        <f t="shared" si="0"/>
        <v>4.1669999999999998</v>
      </c>
      <c r="G9" s="8"/>
      <c r="H9" s="8"/>
    </row>
    <row r="10" spans="1:12" x14ac:dyDescent="0.25">
      <c r="B10" s="7" t="s">
        <v>17</v>
      </c>
      <c r="C10" s="8">
        <f>COUNTIF(Resp[57],B10)</f>
        <v>1</v>
      </c>
      <c r="D10" s="8">
        <f t="shared" si="1"/>
        <v>4.17</v>
      </c>
      <c r="E10" s="18">
        <f t="shared" si="0"/>
        <v>4.1669999999999998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6</v>
      </c>
      <c r="D12" s="8">
        <f t="shared" si="1"/>
        <v>25</v>
      </c>
      <c r="E12" s="18">
        <f t="shared" si="0"/>
        <v>25</v>
      </c>
      <c r="G12" s="8"/>
      <c r="H12" s="8"/>
    </row>
    <row r="13" spans="1:12" x14ac:dyDescent="0.25">
      <c r="B13" s="13" t="s">
        <v>20</v>
      </c>
      <c r="C13" s="14">
        <f>COUNTIF(Resp[57],B13)</f>
        <v>0</v>
      </c>
      <c r="D13" s="14">
        <f t="shared" si="1"/>
        <v>0</v>
      </c>
      <c r="E13" s="25">
        <f t="shared" si="0"/>
        <v>0</v>
      </c>
      <c r="G13" s="8"/>
      <c r="H13" s="8"/>
    </row>
    <row r="14" spans="1:12" x14ac:dyDescent="0.25">
      <c r="B14" s="7" t="s">
        <v>228</v>
      </c>
      <c r="C14" s="7">
        <f>SUM(C6:C13)</f>
        <v>24</v>
      </c>
      <c r="D14" s="16">
        <f>SUM(D6:D13)</f>
        <v>100.01</v>
      </c>
      <c r="E14" s="16">
        <f>SUM(E7:E13)</f>
        <v>100.001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16</v>
      </c>
      <c r="E20" s="36">
        <f>ROUND(D20/SUM(D20:D23)*100,3)</f>
        <v>66.667000000000002</v>
      </c>
    </row>
    <row r="21" spans="2:5" x14ac:dyDescent="0.25">
      <c r="B21" s="33" t="s">
        <v>26</v>
      </c>
      <c r="C21" s="7" t="s">
        <v>16</v>
      </c>
      <c r="D21" s="7">
        <f>C9</f>
        <v>1</v>
      </c>
      <c r="E21" s="36">
        <f>ROUND(D21/SUM(D20:D23)*100,3)</f>
        <v>4.1669999999999998</v>
      </c>
    </row>
    <row r="22" spans="2:5" x14ac:dyDescent="0.25">
      <c r="B22" s="34" t="s">
        <v>234</v>
      </c>
      <c r="C22" s="7" t="s">
        <v>235</v>
      </c>
      <c r="D22" s="7">
        <f>SUM(C12,C13)</f>
        <v>6</v>
      </c>
      <c r="E22" s="36">
        <f>ROUND(D22/SUM(D20:D23)*100,3)</f>
        <v>25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4.1669999999999998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6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COUNTIF(Resp[58],B7)</f>
        <v>7</v>
      </c>
      <c r="D7" s="8">
        <f t="shared" ref="D7:D12" si="1">ROUND($C7/C$13*100,2)</f>
        <v>29.17</v>
      </c>
      <c r="E7" s="18">
        <f t="shared" si="0"/>
        <v>29.167000000000002</v>
      </c>
      <c r="G7" s="8"/>
      <c r="H7" s="8"/>
    </row>
    <row r="8" spans="1:12" x14ac:dyDescent="0.25">
      <c r="B8" s="7" t="s">
        <v>16</v>
      </c>
      <c r="C8" s="8">
        <f>COUNTIF(Resp[58],B8)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COUNTIF(Resp[58],B9)</f>
        <v>1</v>
      </c>
      <c r="D9" s="8">
        <f t="shared" si="1"/>
        <v>4.17</v>
      </c>
      <c r="E9" s="18">
        <f t="shared" si="0"/>
        <v>4.1669999999999998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9</v>
      </c>
      <c r="D11" s="8">
        <f t="shared" si="1"/>
        <v>37.5</v>
      </c>
      <c r="E11" s="18">
        <f t="shared" si="0"/>
        <v>37.5</v>
      </c>
      <c r="G11" s="8"/>
      <c r="H11" s="8"/>
    </row>
    <row r="12" spans="1:12" x14ac:dyDescent="0.25">
      <c r="B12" s="13" t="s">
        <v>20</v>
      </c>
      <c r="C12" s="14">
        <f>COUNTIF(Resp[58],B12)</f>
        <v>1</v>
      </c>
      <c r="D12" s="14">
        <f t="shared" si="1"/>
        <v>4.17</v>
      </c>
      <c r="E12" s="25">
        <f t="shared" si="0"/>
        <v>4.1669999999999998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54.167000000000002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10</v>
      </c>
      <c r="E21" s="36">
        <f>ROUND(D21/SUM(D19:D22)*100,3)</f>
        <v>41.667000000000002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4.1669999999999998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24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24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11</v>
      </c>
      <c r="D6" s="8">
        <f>ROUND($C6/C$13*100,2)</f>
        <v>45.83</v>
      </c>
      <c r="E6" s="18">
        <f t="shared" ref="E6:E12" si="0">ROUND($C6/SUM($C$6:$C$12)*100,3)</f>
        <v>45.832999999999998</v>
      </c>
      <c r="G6" s="8"/>
      <c r="H6" s="8"/>
    </row>
    <row r="7" spans="1:12" x14ac:dyDescent="0.25">
      <c r="B7" s="7" t="s">
        <v>14</v>
      </c>
      <c r="C7" s="8">
        <f>COUNTIF(Resp[59],B7)</f>
        <v>12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COUNTIF(Resp[59],B8)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1</v>
      </c>
      <c r="D11" s="8">
        <f t="shared" si="1"/>
        <v>4.17</v>
      </c>
      <c r="E11" s="18">
        <f t="shared" si="0"/>
        <v>4.1669999999999998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95.832999999999998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4.1669999999999998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12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COUNTIF(Resp[60],B7)</f>
        <v>11</v>
      </c>
      <c r="D7" s="8">
        <f t="shared" ref="D7:D12" si="1">ROUND($C7/C$13*100,2)</f>
        <v>45.83</v>
      </c>
      <c r="E7" s="18">
        <f t="shared" si="0"/>
        <v>45.832999999999998</v>
      </c>
      <c r="G7" s="8"/>
      <c r="H7" s="8"/>
    </row>
    <row r="8" spans="1:12" x14ac:dyDescent="0.25">
      <c r="B8" s="7" t="s">
        <v>16</v>
      </c>
      <c r="C8" s="8">
        <f>COUNTIF(Resp[60],B8)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1</v>
      </c>
      <c r="D11" s="8">
        <f t="shared" si="1"/>
        <v>4.17</v>
      </c>
      <c r="E11" s="18">
        <f t="shared" si="0"/>
        <v>4.1669999999999998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95.832999999999998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4.1669999999999998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10</v>
      </c>
      <c r="D6" s="7">
        <f>ROUND($C6/C$8*100,2)</f>
        <v>41.67</v>
      </c>
      <c r="E6" s="18">
        <f>ROUND($C6/SUM($C$6:$C$7)*100,3)</f>
        <v>41.667000000000002</v>
      </c>
    </row>
    <row r="7" spans="1:5" x14ac:dyDescent="0.25">
      <c r="B7" s="7" t="s">
        <v>15</v>
      </c>
      <c r="C7" s="8">
        <f>COUNTIF(Resp[04],B7)</f>
        <v>14</v>
      </c>
      <c r="D7" s="7">
        <f>ROUND($C7/C$8*100,2)</f>
        <v>58.33</v>
      </c>
      <c r="E7" s="18">
        <f>ROUND($C7/SUM($C$6:$C$7)*100,3)</f>
        <v>58.332999999999998</v>
      </c>
    </row>
    <row r="8" spans="1:5" x14ac:dyDescent="0.25">
      <c r="B8" s="15" t="s">
        <v>228</v>
      </c>
      <c r="C8" s="15">
        <f>SUM(C6:C7)</f>
        <v>24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4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COUNTIF(Resp[06],B7)</f>
        <v>11</v>
      </c>
      <c r="D7" s="8">
        <f t="shared" ref="D7:D12" si="1">ROUND($C7/C$13*100,2)</f>
        <v>45.83</v>
      </c>
      <c r="E7" s="18">
        <f t="shared" si="0"/>
        <v>45.832999999999998</v>
      </c>
      <c r="G7" s="8"/>
      <c r="H7" s="8"/>
    </row>
    <row r="8" spans="1:12" x14ac:dyDescent="0.25">
      <c r="B8" s="7" t="s">
        <v>16</v>
      </c>
      <c r="C8" s="8">
        <f>COUNTIF(Resp[06],B8)</f>
        <v>5</v>
      </c>
      <c r="D8" s="8">
        <f t="shared" si="1"/>
        <v>20.83</v>
      </c>
      <c r="E8" s="18">
        <f t="shared" si="0"/>
        <v>20.832999999999998</v>
      </c>
      <c r="G8" s="8"/>
      <c r="H8" s="8"/>
    </row>
    <row r="9" spans="1:12" x14ac:dyDescent="0.25">
      <c r="B9" s="7" t="s">
        <v>17</v>
      </c>
      <c r="C9" s="8">
        <f>COUNTIF(Resp[06],B9)</f>
        <v>3</v>
      </c>
      <c r="D9" s="8">
        <f t="shared" si="1"/>
        <v>12.5</v>
      </c>
      <c r="E9" s="18">
        <f t="shared" si="0"/>
        <v>12.5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1</v>
      </c>
      <c r="D12" s="14">
        <f t="shared" si="1"/>
        <v>4.17</v>
      </c>
      <c r="E12" s="25">
        <f t="shared" si="0"/>
        <v>4.1669999999999998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62.5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20.832999999999998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4.1669999999999998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12.5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8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COUNTIF(Resp[07],B7)</f>
        <v>9</v>
      </c>
      <c r="D7" s="8">
        <f t="shared" ref="D7:D12" si="1">ROUND($C7/C$13*100,2)</f>
        <v>37.5</v>
      </c>
      <c r="E7" s="18">
        <f t="shared" si="0"/>
        <v>37.5</v>
      </c>
      <c r="G7" s="8"/>
      <c r="H7" s="8"/>
    </row>
    <row r="8" spans="1:12" x14ac:dyDescent="0.25">
      <c r="B8" s="7" t="s">
        <v>16</v>
      </c>
      <c r="C8" s="8">
        <f>COUNTIF(Resp[07],B8)</f>
        <v>5</v>
      </c>
      <c r="D8" s="8">
        <f t="shared" si="1"/>
        <v>20.83</v>
      </c>
      <c r="E8" s="18">
        <f t="shared" si="0"/>
        <v>20.832999999999998</v>
      </c>
      <c r="G8" s="8"/>
      <c r="H8" s="8"/>
    </row>
    <row r="9" spans="1:12" x14ac:dyDescent="0.25">
      <c r="B9" s="7" t="s">
        <v>17</v>
      </c>
      <c r="C9" s="8">
        <f>COUNTIF(Resp[07],B9)</f>
        <v>1</v>
      </c>
      <c r="D9" s="8">
        <f t="shared" si="1"/>
        <v>4.17</v>
      </c>
      <c r="E9" s="18">
        <f t="shared" si="0"/>
        <v>4.1669999999999998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1</v>
      </c>
      <c r="D12" s="14">
        <f t="shared" si="1"/>
        <v>4.17</v>
      </c>
      <c r="E12" s="25">
        <f t="shared" si="0"/>
        <v>4.1669999999999998</v>
      </c>
      <c r="G12" s="8"/>
      <c r="H12" s="8"/>
    </row>
    <row r="13" spans="1:12" x14ac:dyDescent="0.25">
      <c r="B13" s="7" t="s">
        <v>228</v>
      </c>
      <c r="C13" s="7">
        <f>SUM(C6:C12)</f>
        <v>24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70.832999999999998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20.832999999999998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4.1669999999999998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4.1669999999999998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2022-03-02T14:55:58Z</dcterms:modified>
  <cp:category/>
  <cp:contentStatus/>
</cp:coreProperties>
</file>