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67BFFAE8-BE3B-4273-9BD4-7CB6836570D2}" xr6:coauthVersionLast="47" xr6:coauthVersionMax="47" xr10:uidLastSave="{F25D8F35-EDDE-4E9E-A176-557CE41CE61A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<sst xmlns="http://schemas.openxmlformats.org/spreadsheetml/2006/main" count="4441" uniqueCount="239">
  <si>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</si>
  <si>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</si>
  <si>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</si>
  <si>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</si>
  <si>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</si>
  <si>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</si>
  <si>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</si>
  <si>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</si>
  <si>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</si>
  <si>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</si>
  <si>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</si>
  <si>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</si>
  <si>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</si>
  <si>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</si>
  <si>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</si>
  <si>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</si>
  <si>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</si>
  <si>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</si>
  <si>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</si>
  <si>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</si>
  <si>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</si>
  <si>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</si>
  <si>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</si>
  <si>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</si>
  <si>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</si>
  <si>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</si>
  <si>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</si>
  <si>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</si>
  <si>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</si>
  <si>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</si>
  <si>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</si>
  <si>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</si>
  <si>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</si>
  <si>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</si>
  <si>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</si>
  <si>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</si>
  <si>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</si>
  <si>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</si>
  <si>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</si>
  <si>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</si>
  <si>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</si>
  <si>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</si>
  <si>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</si>
  <si>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</si>
  <si>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</si>
  <si>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</si>
  <si>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</si>
  <si>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</si>
  <si>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</si>
  <si>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</si>
  <si>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</si>
  <si>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</si>
  <si>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</si>
  <si>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</si>
  <si>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</si>
  <si>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</si>
  <si>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</si>
  <si>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</si>
  <si>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</si>
  <si>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</si>
  <si>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</si>
  <si>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</si>
  <si>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</si>
  <si>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</si>
  <si>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</si>
  <si>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</si>
  <si>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</si>
  <si>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</si>
  <si>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</si>
  <si>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</si>
  <si>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</si>
  <si>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</si>
  <si>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</si>
  <si>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</si>
  <si>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</si>
  <si>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</si>
  <si>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</si>
  <si>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</si>
  <si>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</si>
  <si>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</si>
  <si>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</si>
  <si>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</si>
  <si>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</si>
  <si>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</si>
  <si>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</si>
  <si>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</si>
  <si>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</si>
  <si>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</si>
  <si>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</si>
  <si>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</si>
  <si>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LETRAS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</si>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</sst>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45.61</c:v>
                </c:pt>
                <c:pt idx="1">
                  <c:v>54.39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30</c:v>
                </c:pt>
                <c:pt idx="1">
                  <c:v>17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55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43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55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43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45</c:v>
                </c:pt>
                <c:pt idx="1">
                  <c:v>1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15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30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49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23</c:v>
                </c:pt>
                <c:pt idx="1">
                  <c:v>26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46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53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33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33</c:v>
                </c:pt>
                <c:pt idx="1">
                  <c:v>13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38</c:v>
                </c:pt>
                <c:pt idx="1">
                  <c:v>13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24</c:v>
                </c:pt>
                <c:pt idx="1">
                  <c:v>14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36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22</c:v>
                </c:pt>
                <c:pt idx="1">
                  <c:v>14</c:v>
                </c:pt>
                <c:pt idx="2">
                  <c:v>15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19</c:v>
                </c:pt>
                <c:pt idx="1">
                  <c:v>7</c:v>
                </c:pt>
                <c:pt idx="2">
                  <c:v>23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48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26.32</c:v>
                </c:pt>
                <c:pt idx="1">
                  <c:v>73.680000000000007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27</c:v>
                </c:pt>
                <c:pt idx="1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44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26</c:v>
                </c:pt>
                <c:pt idx="1">
                  <c:v>18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44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24</c:v>
                </c:pt>
                <c:pt idx="1">
                  <c:v>20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41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28</c:v>
                </c:pt>
                <c:pt idx="1">
                  <c:v>13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45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32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41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1.75</c:v>
                </c:pt>
                <c:pt idx="1">
                  <c:v>98.25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23</c:v>
                </c:pt>
                <c:pt idx="1">
                  <c:v>18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32</c:v>
                </c:pt>
                <c:pt idx="1">
                  <c:v>3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22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14.04</c:v>
                </c:pt>
                <c:pt idx="1">
                  <c:v>85.96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42.11</c:v>
                </c:pt>
                <c:pt idx="1">
                  <c:v>57.89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22</c:v>
                </c:pt>
                <c:pt idx="1">
                  <c:v>19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45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24</c:v>
                </c:pt>
                <c:pt idx="1">
                  <c:v>21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56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39</c:v>
                </c:pt>
                <c:pt idx="1">
                  <c:v>17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47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30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44</c:v>
                </c:pt>
                <c:pt idx="1">
                  <c:v>10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32</c:v>
                </c:pt>
                <c:pt idx="1">
                  <c:v>12</c:v>
                </c:pt>
                <c:pt idx="2">
                  <c:v>10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45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47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30</c:v>
                </c:pt>
                <c:pt idx="1">
                  <c:v>17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49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32</c:v>
                </c:pt>
                <c:pt idx="1">
                  <c:v>17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44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23</c:v>
                </c:pt>
                <c:pt idx="1">
                  <c:v>21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44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22</c:v>
                </c:pt>
                <c:pt idx="1">
                  <c:v>22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22</c:v>
                </c:pt>
                <c:pt idx="1">
                  <c:v>19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19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25</c:v>
                </c:pt>
                <c:pt idx="1">
                  <c:v>20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20</c:v>
                </c:pt>
                <c:pt idx="1">
                  <c:v>14</c:v>
                </c:pt>
                <c:pt idx="2">
                  <c:v>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6</c:v>
                </c:pt>
                <c:pt idx="1">
                  <c:v>14</c:v>
                </c:pt>
                <c:pt idx="2">
                  <c:v>14</c:v>
                </c:pt>
                <c:pt idx="3">
                  <c:v>12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7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28</c:v>
                </c:pt>
                <c:pt idx="1">
                  <c:v>12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37</c:v>
                </c:pt>
                <c:pt idx="1">
                  <c:v>12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22</c:v>
                </c:pt>
                <c:pt idx="1">
                  <c:v>15</c:v>
                </c:pt>
                <c:pt idx="2">
                  <c:v>12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32</c:v>
                </c:pt>
                <c:pt idx="1">
                  <c:v>11</c:v>
                </c:pt>
                <c:pt idx="2">
                  <c:v>11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13</c:v>
                </c:pt>
                <c:pt idx="1">
                  <c:v>19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47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21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13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34</c:v>
                </c:pt>
                <c:pt idx="1">
                  <c:v>11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31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11</c:v>
                </c:pt>
                <c:pt idx="1">
                  <c:v>20</c:v>
                </c:pt>
                <c:pt idx="2">
                  <c:v>12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21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56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40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60" totalsRowShown="0" headerRowDxfId="66" dataDxfId="65">
  <autoFilter ref="A1:BH60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30</v>
      </c>
      <c r="D6" s="8">
        <f>ROUND($C6/C$13*100,2)</f>
        <v>52.63</v>
      </c>
      <c r="E6" s="18">
        <f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COUNTIF(Resp[08],B7)</f>
        <v>17</v>
      </c>
      <c r="D7" s="8">
        <f t="shared" ref="D7:D12" si="0">ROUND($C7/C$13*100,2)</f>
        <v>29.82</v>
      </c>
      <c r="E7" s="18">
        <f t="shared" ref="E7:E12" si="1">ROUND($C7/SUM($C$6:$C$12)*100,3)</f>
        <v>29.824999999999999</v>
      </c>
      <c r="G7" s="8"/>
      <c r="H7" s="8"/>
    </row>
    <row r="8" spans="1:12" x14ac:dyDescent="0.25">
      <c r="B8" s="7" t="s">
        <v>16</v>
      </c>
      <c r="C8" s="8">
        <f>COUNTIF(Resp[08],B8)</f>
        <v>5</v>
      </c>
      <c r="D8" s="8">
        <f t="shared" si="0"/>
        <v>8.77</v>
      </c>
      <c r="E8" s="18">
        <f t="shared" si="1"/>
        <v>8.7720000000000002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1.75</v>
      </c>
      <c r="E9" s="18">
        <f t="shared" si="1"/>
        <v>1.754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4</v>
      </c>
      <c r="D11" s="8">
        <f t="shared" si="0"/>
        <v>7.02</v>
      </c>
      <c r="E11" s="18">
        <f t="shared" si="1"/>
        <v>7.0179999999999998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47</v>
      </c>
      <c r="E19" s="36">
        <f>ROUND(D19/SUM(D19:D22)*100,3)</f>
        <v>82.456000000000003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8.7720000000000002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33</v>
      </c>
      <c r="D6" s="8">
        <f>ROUND($C6/C$13*100,2)</f>
        <v>57.89</v>
      </c>
      <c r="E6" s="18">
        <f>ROUND($C6/SUM($C$6:$C$12)*100,3)</f>
        <v>57.895000000000003</v>
      </c>
      <c r="G6" s="8"/>
      <c r="H6" s="8"/>
    </row>
    <row r="7" spans="1:12" x14ac:dyDescent="0.25">
      <c r="B7" s="7" t="s">
        <v>14</v>
      </c>
      <c r="C7" s="8">
        <f>COUNTIF(Resp[09],B7)</f>
        <v>13</v>
      </c>
      <c r="D7" s="8">
        <f t="shared" ref="D7:D12" si="0">ROUND($C7/C$13*100,2)</f>
        <v>22.81</v>
      </c>
      <c r="E7" s="18">
        <f t="shared" ref="E7:E12" si="1">ROUND($C7/SUM($C$6:$C$12)*100,3)</f>
        <v>22.806999999999999</v>
      </c>
      <c r="G7" s="8"/>
      <c r="H7" s="8"/>
    </row>
    <row r="8" spans="1:12" x14ac:dyDescent="0.25">
      <c r="B8" s="7" t="s">
        <v>16</v>
      </c>
      <c r="C8" s="8">
        <f>COUNTIF(Resp[09],B8)</f>
        <v>5</v>
      </c>
      <c r="D8" s="8">
        <f t="shared" si="0"/>
        <v>8.77</v>
      </c>
      <c r="E8" s="18">
        <f t="shared" si="1"/>
        <v>8.7720000000000002</v>
      </c>
      <c r="G8" s="8"/>
      <c r="H8" s="8"/>
    </row>
    <row r="9" spans="1:12" x14ac:dyDescent="0.25">
      <c r="B9" s="7" t="s">
        <v>17</v>
      </c>
      <c r="C9" s="8">
        <f>COUNTIF(Resp[09],B9)</f>
        <v>2</v>
      </c>
      <c r="D9" s="8">
        <f t="shared" si="0"/>
        <v>3.51</v>
      </c>
      <c r="E9" s="18">
        <f t="shared" si="1"/>
        <v>3.5089999999999999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4</v>
      </c>
      <c r="D11" s="8">
        <f t="shared" si="0"/>
        <v>7.02</v>
      </c>
      <c r="E11" s="18">
        <f t="shared" si="1"/>
        <v>7.0179999999999998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46</v>
      </c>
      <c r="E19" s="36">
        <f>ROUND(D19/SUM(D19:D22)*100,3)</f>
        <v>80.701999999999998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8.7720000000000002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24</v>
      </c>
      <c r="D6" s="8">
        <f>ROUND($C6/C$13*100,2)</f>
        <v>42.11</v>
      </c>
      <c r="E6" s="18">
        <f t="shared" ref="E6:E11" si="0">ROUND($C6/SUM($C$6:$C$12)*100,3)</f>
        <v>42.104999999999997</v>
      </c>
      <c r="G6" s="8"/>
      <c r="H6" s="8"/>
    </row>
    <row r="7" spans="1:12" x14ac:dyDescent="0.25">
      <c r="B7" s="7" t="s">
        <v>14</v>
      </c>
      <c r="C7" s="8">
        <f>COUNTIF(Resp[10],B7)</f>
        <v>14</v>
      </c>
      <c r="D7" s="8">
        <f t="shared" ref="D7:D12" si="1">ROUND($C7/C$13*100,2)</f>
        <v>24.56</v>
      </c>
      <c r="E7" s="18">
        <f t="shared" si="0"/>
        <v>24.561</v>
      </c>
      <c r="G7" s="8"/>
      <c r="H7" s="8"/>
    </row>
    <row r="8" spans="1:12" x14ac:dyDescent="0.25">
      <c r="B8" s="7" t="s">
        <v>16</v>
      </c>
      <c r="C8" s="8">
        <f>COUNTIF(Resp[10],B8)</f>
        <v>13</v>
      </c>
      <c r="D8" s="8">
        <f t="shared" si="1"/>
        <v>22.81</v>
      </c>
      <c r="E8" s="18">
        <f t="shared" si="0"/>
        <v>22.806999999999999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COUNTIF(Resp[10],B11)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13</v>
      </c>
      <c r="E20" s="36">
        <f>ROUND(D20/SUM(D19:D22)*100,3)</f>
        <v>22.806999999999999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22</v>
      </c>
      <c r="D6" s="8">
        <f>ROUND($C6/C$13*100,2)</f>
        <v>38.6</v>
      </c>
      <c r="E6" s="18">
        <f t="shared" ref="E6:E12" si="0">ROUND($C6/SUM($C$6:$C$12)*100,3)</f>
        <v>38.595999999999997</v>
      </c>
      <c r="G6" s="8"/>
      <c r="H6" s="8"/>
    </row>
    <row r="7" spans="1:12" x14ac:dyDescent="0.25">
      <c r="B7" s="7" t="s">
        <v>14</v>
      </c>
      <c r="C7" s="8">
        <f>COUNTIF(Resp[11],B7)</f>
        <v>14</v>
      </c>
      <c r="D7" s="8">
        <f t="shared" ref="D7:D12" si="1">ROUND($C7/C$13*100,2)</f>
        <v>24.56</v>
      </c>
      <c r="E7" s="18">
        <f t="shared" si="0"/>
        <v>24.561</v>
      </c>
      <c r="G7" s="8"/>
      <c r="H7" s="8"/>
    </row>
    <row r="8" spans="1:12" x14ac:dyDescent="0.25">
      <c r="B8" s="7" t="s">
        <v>16</v>
      </c>
      <c r="C8" s="8">
        <f>COUNTIF(Resp[11],B8)</f>
        <v>15</v>
      </c>
      <c r="D8" s="8">
        <f t="shared" si="1"/>
        <v>26.32</v>
      </c>
      <c r="E8" s="18">
        <f t="shared" si="0"/>
        <v>26.315999999999999</v>
      </c>
      <c r="G8" s="8"/>
      <c r="H8" s="8"/>
    </row>
    <row r="9" spans="1:12" x14ac:dyDescent="0.25">
      <c r="B9" s="7" t="s">
        <v>17</v>
      </c>
      <c r="C9" s="8">
        <f>COUNTIF(Resp[11],B9)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63.158000000000001</v>
      </c>
    </row>
    <row r="20" spans="2:5" x14ac:dyDescent="0.25">
      <c r="B20" s="33" t="s">
        <v>26</v>
      </c>
      <c r="C20" s="7" t="s">
        <v>16</v>
      </c>
      <c r="D20" s="7">
        <f>C8</f>
        <v>15</v>
      </c>
      <c r="E20" s="36">
        <f>ROUND(D20/SUM(D19:D22)*100,3)</f>
        <v>26.315999999999999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8</v>
      </c>
      <c r="D6" s="8">
        <f>ROUND($C6/C$13*100,2)</f>
        <v>14.04</v>
      </c>
      <c r="E6" s="18">
        <f t="shared" ref="E6:E12" si="0">ROUND($C6/SUM($C$6:$C$12)*100,3)</f>
        <v>14.035</v>
      </c>
      <c r="G6" s="8"/>
      <c r="H6" s="8"/>
    </row>
    <row r="7" spans="1:12" x14ac:dyDescent="0.25">
      <c r="B7" s="7" t="s">
        <v>14</v>
      </c>
      <c r="C7" s="8">
        <f>COUNTIF(Resp[12],B7)</f>
        <v>11</v>
      </c>
      <c r="D7" s="8">
        <f t="shared" ref="D7:D12" si="1">ROUND($C7/C$13*100,2)</f>
        <v>19.3</v>
      </c>
      <c r="E7" s="18">
        <f t="shared" si="0"/>
        <v>19.297999999999998</v>
      </c>
      <c r="G7" s="8"/>
      <c r="H7" s="8"/>
    </row>
    <row r="8" spans="1:12" x14ac:dyDescent="0.25">
      <c r="B8" s="7" t="s">
        <v>16</v>
      </c>
      <c r="C8" s="8">
        <f>COUNTIF(Resp[12],B8)</f>
        <v>7</v>
      </c>
      <c r="D8" s="8">
        <f t="shared" si="1"/>
        <v>12.28</v>
      </c>
      <c r="E8" s="18">
        <f t="shared" si="0"/>
        <v>12.281000000000001</v>
      </c>
      <c r="G8" s="8"/>
      <c r="H8" s="8"/>
    </row>
    <row r="9" spans="1:12" x14ac:dyDescent="0.25">
      <c r="B9" s="7" t="s">
        <v>17</v>
      </c>
      <c r="C9" s="8">
        <f>COUNTIF(Resp[12],B9)</f>
        <v>7</v>
      </c>
      <c r="D9" s="8">
        <f t="shared" si="1"/>
        <v>12.28</v>
      </c>
      <c r="E9" s="18">
        <f t="shared" si="0"/>
        <v>12.281000000000001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COUNTIF(Resp[12],B11)</f>
        <v>9</v>
      </c>
      <c r="D11" s="8">
        <f t="shared" si="1"/>
        <v>15.79</v>
      </c>
      <c r="E11" s="18">
        <f t="shared" si="0"/>
        <v>15.789</v>
      </c>
      <c r="G11" s="8"/>
      <c r="H11" s="8"/>
    </row>
    <row r="12" spans="1:12" x14ac:dyDescent="0.25">
      <c r="B12" s="13" t="s">
        <v>20</v>
      </c>
      <c r="C12" s="14">
        <f>COUNTIF(Resp[12],B12)</f>
        <v>14</v>
      </c>
      <c r="D12" s="14">
        <f t="shared" si="1"/>
        <v>24.56</v>
      </c>
      <c r="E12" s="25">
        <f t="shared" si="0"/>
        <v>24.561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12.281000000000001</v>
      </c>
    </row>
    <row r="21" spans="2:5" x14ac:dyDescent="0.25">
      <c r="B21" s="34" t="s">
        <v>234</v>
      </c>
      <c r="C21" s="7" t="s">
        <v>235</v>
      </c>
      <c r="D21" s="7">
        <f>SUM(C11,C12)</f>
        <v>23</v>
      </c>
      <c r="E21" s="36">
        <f>ROUND(D21/SUM(D19:D22)*100,3)</f>
        <v>40.350999999999999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14.035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27</v>
      </c>
      <c r="D6" s="8">
        <f>ROUND($C6/C$13*100,2)</f>
        <v>47.37</v>
      </c>
      <c r="E6" s="18">
        <f t="shared" ref="E6:E11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COUNTIF(Resp[13],B7)</f>
        <v>21</v>
      </c>
      <c r="D7" s="8">
        <f t="shared" ref="D7:D11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COUNTIF(Resp[13],B8)</f>
        <v>4</v>
      </c>
      <c r="D8" s="8">
        <f t="shared" si="1"/>
        <v>7.02</v>
      </c>
      <c r="E8" s="18">
        <f t="shared" si="0"/>
        <v>7.0179999999999998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COUNTIF(Resp[13],B11)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48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7.0179999999999998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26</v>
      </c>
      <c r="D6" s="8">
        <f>ROUND($C6/C$13*100,2)</f>
        <v>45.61</v>
      </c>
      <c r="E6" s="18">
        <f t="shared" ref="E6:E12" si="0">ROUND($C6/SUM($C$6:$C$12)*100,3)</f>
        <v>45.613999999999997</v>
      </c>
      <c r="G6" s="8"/>
      <c r="H6" s="8"/>
    </row>
    <row r="7" spans="1:12" x14ac:dyDescent="0.25">
      <c r="B7" s="7" t="s">
        <v>14</v>
      </c>
      <c r="C7" s="8">
        <f>COUNTIF(Resp[14],B7)</f>
        <v>18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COUNTIF(Resp[14],B8)</f>
        <v>7</v>
      </c>
      <c r="D8" s="8">
        <f t="shared" si="1"/>
        <v>12.28</v>
      </c>
      <c r="E8" s="18">
        <f t="shared" si="0"/>
        <v>12.281000000000001</v>
      </c>
      <c r="G8" s="8"/>
      <c r="H8" s="8"/>
    </row>
    <row r="9" spans="1:12" x14ac:dyDescent="0.25">
      <c r="B9" s="7" t="s">
        <v>17</v>
      </c>
      <c r="C9" s="8">
        <f>COUNTIF(Resp[14],B9)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44</v>
      </c>
      <c r="E19" s="36">
        <f>ROUND(D19/SUM(D19:D22)*100,3)</f>
        <v>77.192999999999998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12.281000000000001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24</v>
      </c>
      <c r="D6" s="8">
        <f>ROUND($C6/C$13*100,2)</f>
        <v>42.11</v>
      </c>
      <c r="E6" s="18">
        <f t="shared" ref="E6:E12" si="0">ROUND($C6/SUM($C$6:$C$12)*100,3)</f>
        <v>42.104999999999997</v>
      </c>
      <c r="G6" s="8"/>
      <c r="H6" s="8"/>
    </row>
    <row r="7" spans="1:12" x14ac:dyDescent="0.25">
      <c r="B7" s="7" t="s">
        <v>14</v>
      </c>
      <c r="C7" s="8">
        <f>COUNTIF(Resp[15],B7)</f>
        <v>20</v>
      </c>
      <c r="D7" s="8">
        <f t="shared" ref="D7:D12" si="1">ROUND($C7/C$13*100,2)</f>
        <v>35.090000000000003</v>
      </c>
      <c r="E7" s="18">
        <f t="shared" si="0"/>
        <v>35.088000000000001</v>
      </c>
      <c r="G7" s="8"/>
      <c r="H7" s="8"/>
    </row>
    <row r="8" spans="1:12" x14ac:dyDescent="0.25">
      <c r="B8" s="7" t="s">
        <v>16</v>
      </c>
      <c r="C8" s="8">
        <f>COUNTIF(Resp[15],B8)</f>
        <v>6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COUNTIF(Resp[15],B9)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COUNTIF(Resp[15],B10)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COUNTIF(Resp[15],B11)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44</v>
      </c>
      <c r="E19" s="36">
        <f>ROUND(D19/SUM(D19:D22)*100,3)</f>
        <v>77.192999999999998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28</v>
      </c>
      <c r="D6" s="8">
        <f>ROUND($C6/C$13*100,2)</f>
        <v>49.12</v>
      </c>
      <c r="E6" s="18">
        <f t="shared" ref="E6:E12" si="0">ROUND($C6/SUM($C$6:$C$12)*100,3)</f>
        <v>49.122999999999998</v>
      </c>
      <c r="G6" s="8"/>
      <c r="H6" s="8"/>
    </row>
    <row r="7" spans="1:12" x14ac:dyDescent="0.25">
      <c r="B7" s="7" t="s">
        <v>14</v>
      </c>
      <c r="C7" s="8">
        <f>COUNTIF(Resp[16],B7)</f>
        <v>13</v>
      </c>
      <c r="D7" s="8">
        <f t="shared" ref="D7:D12" si="1">ROUND($C7/C$13*100,2)</f>
        <v>22.81</v>
      </c>
      <c r="E7" s="18">
        <f t="shared" si="0"/>
        <v>22.806999999999999</v>
      </c>
      <c r="G7" s="8"/>
      <c r="H7" s="8"/>
    </row>
    <row r="8" spans="1:12" x14ac:dyDescent="0.25">
      <c r="B8" s="7" t="s">
        <v>16</v>
      </c>
      <c r="C8" s="8">
        <f>COUNTIF(Resp[16],B8)</f>
        <v>8</v>
      </c>
      <c r="D8" s="8">
        <f t="shared" si="1"/>
        <v>14.04</v>
      </c>
      <c r="E8" s="18">
        <f t="shared" si="0"/>
        <v>14.035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6</v>
      </c>
      <c r="D11" s="8">
        <f t="shared" si="1"/>
        <v>10.53</v>
      </c>
      <c r="E11" s="18">
        <f t="shared" si="0"/>
        <v>10.526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71.930000000000007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14.035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12.281000000000001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32</v>
      </c>
      <c r="D6" s="8">
        <f>ROUND($C6/C$13*100,2)</f>
        <v>56.14</v>
      </c>
      <c r="E6" s="18">
        <f t="shared" ref="E6:E12" si="0">ROUND($C6/SUM($C$6:$C$12)*100,3)</f>
        <v>56.14</v>
      </c>
      <c r="G6" s="8"/>
      <c r="H6" s="8"/>
    </row>
    <row r="7" spans="1:12" x14ac:dyDescent="0.25">
      <c r="B7" s="7" t="s">
        <v>14</v>
      </c>
      <c r="C7" s="8">
        <f>COUNTIF(Resp[17],B7)</f>
        <v>13</v>
      </c>
      <c r="D7" s="8">
        <f t="shared" ref="D7:D12" si="1">ROUND($C7/C$13*100,2)</f>
        <v>22.81</v>
      </c>
      <c r="E7" s="18">
        <f t="shared" si="0"/>
        <v>22.806999999999999</v>
      </c>
      <c r="G7" s="8"/>
      <c r="H7" s="8"/>
    </row>
    <row r="8" spans="1:12" x14ac:dyDescent="0.25">
      <c r="B8" s="7" t="s">
        <v>16</v>
      </c>
      <c r="C8" s="8">
        <f>COUNTIF(Resp[17],B8)</f>
        <v>6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8.7720000000000002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64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12</v>
      </c>
      <c r="T2" s="66" t="s">
        <v>19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16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14</v>
      </c>
      <c r="AS2" s="66" t="s">
        <v>14</v>
      </c>
      <c r="AT2" s="66" t="s">
        <v>12</v>
      </c>
      <c r="AU2" s="66" t="s">
        <v>14</v>
      </c>
      <c r="AV2" s="66" t="s">
        <v>12</v>
      </c>
      <c r="AW2" s="66" t="s">
        <v>14</v>
      </c>
      <c r="AX2" s="66" t="s">
        <v>14</v>
      </c>
      <c r="AY2" s="66" t="s">
        <v>12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12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19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14</v>
      </c>
      <c r="AR3" s="66" t="s">
        <v>16</v>
      </c>
      <c r="AS3" s="66" t="s">
        <v>16</v>
      </c>
      <c r="AT3" s="66" t="s">
        <v>17</v>
      </c>
      <c r="AU3" s="66" t="s">
        <v>16</v>
      </c>
      <c r="AV3" s="66" t="s">
        <v>12</v>
      </c>
      <c r="AW3" s="66" t="s">
        <v>19</v>
      </c>
      <c r="AX3" s="66" t="s">
        <v>19</v>
      </c>
      <c r="AY3" s="66" t="s">
        <v>14</v>
      </c>
      <c r="AZ3" s="66" t="s">
        <v>20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20</v>
      </c>
      <c r="BG3" s="66" t="s">
        <v>12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20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13</v>
      </c>
      <c r="V4" s="66" t="s">
        <v>12</v>
      </c>
      <c r="W4" s="66" t="s">
        <v>14</v>
      </c>
      <c r="X4" s="66" t="s">
        <v>12</v>
      </c>
      <c r="Y4" s="66" t="s">
        <v>12</v>
      </c>
      <c r="Z4" s="66" t="s">
        <v>14</v>
      </c>
      <c r="AA4" s="66" t="s">
        <v>12</v>
      </c>
      <c r="AB4" s="66" t="s">
        <v>12</v>
      </c>
      <c r="AC4" s="66" t="s">
        <v>12</v>
      </c>
      <c r="AD4" s="66" t="s">
        <v>12</v>
      </c>
      <c r="AE4" s="66" t="s">
        <v>12</v>
      </c>
      <c r="AF4" s="66" t="s">
        <v>12</v>
      </c>
      <c r="AG4" s="66" t="s">
        <v>12</v>
      </c>
      <c r="AH4" s="66" t="s">
        <v>14</v>
      </c>
      <c r="AI4" s="66" t="s">
        <v>12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19</v>
      </c>
      <c r="AQ4" s="66" t="s">
        <v>14</v>
      </c>
      <c r="AR4" s="66" t="s">
        <v>12</v>
      </c>
      <c r="AS4" s="66" t="s">
        <v>12</v>
      </c>
      <c r="AT4" s="66" t="s">
        <v>20</v>
      </c>
      <c r="AU4" s="66" t="s">
        <v>19</v>
      </c>
      <c r="AV4" s="66" t="s">
        <v>14</v>
      </c>
      <c r="AW4" s="66" t="s">
        <v>20</v>
      </c>
      <c r="AX4" s="66" t="s">
        <v>20</v>
      </c>
      <c r="AY4" s="66" t="s">
        <v>12</v>
      </c>
      <c r="AZ4" s="66" t="s">
        <v>14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19</v>
      </c>
      <c r="BG4" s="66" t="s">
        <v>14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16</v>
      </c>
      <c r="H5" s="66" t="s">
        <v>14</v>
      </c>
      <c r="I5" s="66" t="s">
        <v>14</v>
      </c>
      <c r="J5" s="66" t="s">
        <v>16</v>
      </c>
      <c r="K5" s="66" t="s">
        <v>16</v>
      </c>
      <c r="L5" s="66" t="s">
        <v>16</v>
      </c>
      <c r="M5" s="66" t="s">
        <v>17</v>
      </c>
      <c r="N5" s="66" t="s">
        <v>14</v>
      </c>
      <c r="O5" s="66" t="s">
        <v>14</v>
      </c>
      <c r="P5" s="66" t="s">
        <v>16</v>
      </c>
      <c r="Q5" s="66" t="s">
        <v>16</v>
      </c>
      <c r="R5" s="66" t="s">
        <v>16</v>
      </c>
      <c r="S5" s="66" t="s">
        <v>14</v>
      </c>
      <c r="T5" s="66" t="s">
        <v>19</v>
      </c>
      <c r="U5" s="66" t="s">
        <v>15</v>
      </c>
      <c r="AJ5" s="66" t="s">
        <v>14</v>
      </c>
      <c r="AK5" s="66" t="s">
        <v>14</v>
      </c>
      <c r="AL5" s="66" t="s">
        <v>14</v>
      </c>
      <c r="AM5" s="66" t="s">
        <v>16</v>
      </c>
      <c r="AN5" s="66" t="s">
        <v>14</v>
      </c>
      <c r="AO5" s="66" t="s">
        <v>14</v>
      </c>
      <c r="AP5" s="66" t="s">
        <v>14</v>
      </c>
      <c r="AQ5" s="66" t="s">
        <v>14</v>
      </c>
      <c r="AR5" s="66" t="s">
        <v>16</v>
      </c>
      <c r="AS5" s="66" t="s">
        <v>17</v>
      </c>
      <c r="AT5" s="66" t="s">
        <v>14</v>
      </c>
      <c r="AU5" s="66" t="s">
        <v>14</v>
      </c>
      <c r="AV5" s="66" t="s">
        <v>14</v>
      </c>
      <c r="AW5" s="66" t="s">
        <v>19</v>
      </c>
      <c r="AX5" s="66" t="s">
        <v>19</v>
      </c>
      <c r="AY5" s="66" t="s">
        <v>17</v>
      </c>
      <c r="AZ5" s="66" t="s">
        <v>19</v>
      </c>
      <c r="BA5" s="66" t="s">
        <v>19</v>
      </c>
      <c r="BB5" s="66" t="s">
        <v>14</v>
      </c>
      <c r="BC5" s="66" t="s">
        <v>12</v>
      </c>
      <c r="BD5" s="66" t="s">
        <v>12</v>
      </c>
      <c r="BE5" s="66" t="s">
        <v>14</v>
      </c>
      <c r="BF5" s="66" t="s">
        <v>20</v>
      </c>
      <c r="BG5" s="66" t="s">
        <v>16</v>
      </c>
      <c r="BH5" s="66" t="s">
        <v>12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19</v>
      </c>
      <c r="H6" s="66" t="s">
        <v>19</v>
      </c>
      <c r="I6" s="66" t="s">
        <v>19</v>
      </c>
      <c r="J6" s="66" t="s">
        <v>19</v>
      </c>
      <c r="K6" s="66" t="s">
        <v>19</v>
      </c>
      <c r="L6" s="66" t="s">
        <v>19</v>
      </c>
      <c r="M6" s="66" t="s">
        <v>19</v>
      </c>
      <c r="N6" s="66" t="s">
        <v>19</v>
      </c>
      <c r="O6" s="66" t="s">
        <v>19</v>
      </c>
      <c r="P6" s="66" t="s">
        <v>19</v>
      </c>
      <c r="Q6" s="66" t="s">
        <v>19</v>
      </c>
      <c r="R6" s="66" t="s">
        <v>19</v>
      </c>
      <c r="S6" s="66" t="s">
        <v>19</v>
      </c>
      <c r="T6" s="66" t="s">
        <v>19</v>
      </c>
      <c r="U6" s="66" t="s">
        <v>15</v>
      </c>
      <c r="AJ6" s="66" t="s">
        <v>16</v>
      </c>
      <c r="AK6" s="66" t="s">
        <v>12</v>
      </c>
      <c r="AL6" s="66" t="s">
        <v>14</v>
      </c>
      <c r="AM6" s="66" t="s">
        <v>16</v>
      </c>
      <c r="AN6" s="66" t="s">
        <v>12</v>
      </c>
      <c r="AO6" s="66" t="s">
        <v>12</v>
      </c>
      <c r="AP6" s="66" t="s">
        <v>14</v>
      </c>
      <c r="AQ6" s="66" t="s">
        <v>14</v>
      </c>
      <c r="AR6" s="66" t="s">
        <v>14</v>
      </c>
      <c r="AS6" s="66" t="s">
        <v>17</v>
      </c>
      <c r="AT6" s="66" t="s">
        <v>17</v>
      </c>
      <c r="AU6" s="66" t="s">
        <v>14</v>
      </c>
      <c r="AV6" s="66" t="s">
        <v>14</v>
      </c>
      <c r="AW6" s="66" t="s">
        <v>16</v>
      </c>
      <c r="AX6" s="66" t="s">
        <v>16</v>
      </c>
      <c r="AY6" s="66" t="s">
        <v>16</v>
      </c>
      <c r="AZ6" s="66" t="s">
        <v>16</v>
      </c>
      <c r="BA6" s="66" t="s">
        <v>16</v>
      </c>
      <c r="BB6" s="66" t="s">
        <v>14</v>
      </c>
      <c r="BC6" s="66" t="s">
        <v>12</v>
      </c>
      <c r="BD6" s="66" t="s">
        <v>12</v>
      </c>
      <c r="BE6" s="66" t="s">
        <v>14</v>
      </c>
      <c r="BF6" s="66" t="s">
        <v>20</v>
      </c>
      <c r="BG6" s="66" t="s">
        <v>19</v>
      </c>
      <c r="BH6" s="66" t="s">
        <v>19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14</v>
      </c>
      <c r="I7" s="66" t="s">
        <v>14</v>
      </c>
      <c r="J7" s="66" t="s">
        <v>14</v>
      </c>
      <c r="K7" s="66" t="s">
        <v>16</v>
      </c>
      <c r="L7" s="66" t="s">
        <v>14</v>
      </c>
      <c r="M7" s="66" t="s">
        <v>17</v>
      </c>
      <c r="N7" s="66" t="s">
        <v>14</v>
      </c>
      <c r="O7" s="66" t="s">
        <v>14</v>
      </c>
      <c r="P7" s="66" t="s">
        <v>14</v>
      </c>
      <c r="Q7" s="66" t="s">
        <v>12</v>
      </c>
      <c r="R7" s="66" t="s">
        <v>12</v>
      </c>
      <c r="S7" s="66" t="s">
        <v>14</v>
      </c>
      <c r="T7" s="66" t="s">
        <v>12</v>
      </c>
      <c r="U7" s="66" t="s">
        <v>15</v>
      </c>
      <c r="AJ7" s="66" t="s">
        <v>14</v>
      </c>
      <c r="AK7" s="66" t="s">
        <v>14</v>
      </c>
      <c r="AL7" s="66" t="s">
        <v>14</v>
      </c>
      <c r="AM7" s="66" t="s">
        <v>14</v>
      </c>
      <c r="AN7" s="66" t="s">
        <v>14</v>
      </c>
      <c r="AO7" s="66" t="s">
        <v>12</v>
      </c>
      <c r="AP7" s="66" t="s">
        <v>14</v>
      </c>
      <c r="AQ7" s="66" t="s">
        <v>12</v>
      </c>
      <c r="AR7" s="66" t="s">
        <v>12</v>
      </c>
      <c r="AS7" s="66" t="s">
        <v>16</v>
      </c>
      <c r="AT7" s="66" t="s">
        <v>17</v>
      </c>
      <c r="AU7" s="66" t="s">
        <v>14</v>
      </c>
      <c r="AV7" s="66" t="s">
        <v>14</v>
      </c>
      <c r="AW7" s="66" t="s">
        <v>16</v>
      </c>
      <c r="AX7" s="66" t="s">
        <v>12</v>
      </c>
      <c r="AY7" s="66" t="s">
        <v>16</v>
      </c>
      <c r="AZ7" s="66" t="s">
        <v>17</v>
      </c>
      <c r="BA7" s="66" t="s">
        <v>14</v>
      </c>
      <c r="BB7" s="66" t="s">
        <v>14</v>
      </c>
      <c r="BC7" s="66" t="s">
        <v>12</v>
      </c>
      <c r="BD7" s="66" t="s">
        <v>12</v>
      </c>
      <c r="BE7" s="66" t="s">
        <v>14</v>
      </c>
      <c r="BF7" s="66" t="s">
        <v>20</v>
      </c>
      <c r="BG7" s="66" t="s">
        <v>14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13</v>
      </c>
      <c r="F8" s="66" t="s">
        <v>15</v>
      </c>
      <c r="G8" s="66" t="s">
        <v>14</v>
      </c>
      <c r="H8" s="66" t="s">
        <v>16</v>
      </c>
      <c r="I8" s="66" t="s">
        <v>14</v>
      </c>
      <c r="J8" s="66" t="s">
        <v>12</v>
      </c>
      <c r="K8" s="66" t="s">
        <v>16</v>
      </c>
      <c r="L8" s="66" t="s">
        <v>14</v>
      </c>
      <c r="M8" s="66" t="s">
        <v>14</v>
      </c>
      <c r="N8" s="66" t="s">
        <v>14</v>
      </c>
      <c r="O8" s="66" t="s">
        <v>14</v>
      </c>
      <c r="P8" s="66" t="s">
        <v>14</v>
      </c>
      <c r="Q8" s="66" t="s">
        <v>14</v>
      </c>
      <c r="R8" s="66" t="s">
        <v>14</v>
      </c>
      <c r="S8" s="66" t="s">
        <v>14</v>
      </c>
      <c r="T8" s="66" t="s">
        <v>14</v>
      </c>
      <c r="U8" s="66" t="s">
        <v>15</v>
      </c>
      <c r="AJ8" s="66" t="s">
        <v>14</v>
      </c>
      <c r="AK8" s="66" t="s">
        <v>14</v>
      </c>
      <c r="AL8" s="66" t="s">
        <v>14</v>
      </c>
      <c r="AM8" s="66" t="s">
        <v>16</v>
      </c>
      <c r="AN8" s="66" t="s">
        <v>16</v>
      </c>
      <c r="AO8" s="66" t="s">
        <v>14</v>
      </c>
      <c r="AP8" s="66" t="s">
        <v>16</v>
      </c>
      <c r="AQ8" s="66" t="s">
        <v>16</v>
      </c>
      <c r="AR8" s="66" t="s">
        <v>16</v>
      </c>
      <c r="AS8" s="66" t="s">
        <v>16</v>
      </c>
      <c r="AT8" s="66" t="s">
        <v>17</v>
      </c>
      <c r="AU8" s="66" t="s">
        <v>16</v>
      </c>
      <c r="AV8" s="66" t="s">
        <v>14</v>
      </c>
      <c r="AW8" s="66" t="s">
        <v>12</v>
      </c>
      <c r="AX8" s="66" t="s">
        <v>12</v>
      </c>
      <c r="AY8" s="66" t="s">
        <v>14</v>
      </c>
      <c r="AZ8" s="66" t="s">
        <v>14</v>
      </c>
      <c r="BA8" s="66" t="s">
        <v>14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14</v>
      </c>
      <c r="BG8" s="66" t="s">
        <v>14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14</v>
      </c>
      <c r="L9" s="66" t="s">
        <v>12</v>
      </c>
      <c r="M9" s="66" t="s">
        <v>17</v>
      </c>
      <c r="N9" s="66" t="s">
        <v>14</v>
      </c>
      <c r="O9" s="66" t="s">
        <v>12</v>
      </c>
      <c r="P9" s="66" t="s">
        <v>12</v>
      </c>
      <c r="Q9" s="66" t="s">
        <v>12</v>
      </c>
      <c r="R9" s="66" t="s">
        <v>12</v>
      </c>
      <c r="S9" s="66" t="s">
        <v>12</v>
      </c>
      <c r="T9" s="66" t="s">
        <v>12</v>
      </c>
      <c r="U9" s="66" t="s">
        <v>15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16</v>
      </c>
      <c r="AO9" s="66" t="s">
        <v>12</v>
      </c>
      <c r="AP9" s="66" t="s">
        <v>16</v>
      </c>
      <c r="AQ9" s="66" t="s">
        <v>14</v>
      </c>
      <c r="AR9" s="66" t="s">
        <v>14</v>
      </c>
      <c r="AS9" s="66" t="s">
        <v>17</v>
      </c>
      <c r="AT9" s="66" t="s">
        <v>17</v>
      </c>
      <c r="AU9" s="66" t="s">
        <v>14</v>
      </c>
      <c r="AV9" s="66" t="s">
        <v>12</v>
      </c>
      <c r="AW9" s="66" t="s">
        <v>12</v>
      </c>
      <c r="AX9" s="66" t="s">
        <v>16</v>
      </c>
      <c r="AY9" s="66" t="s">
        <v>12</v>
      </c>
      <c r="AZ9" s="66" t="s">
        <v>12</v>
      </c>
      <c r="BA9" s="66" t="s">
        <v>16</v>
      </c>
      <c r="BB9" s="66" t="s">
        <v>12</v>
      </c>
      <c r="BC9" s="66" t="s">
        <v>12</v>
      </c>
      <c r="BD9" s="66" t="s">
        <v>12</v>
      </c>
      <c r="BE9" s="66" t="s">
        <v>14</v>
      </c>
      <c r="BF9" s="66" t="s">
        <v>16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13</v>
      </c>
      <c r="D10" s="66" t="s">
        <v>13</v>
      </c>
      <c r="E10" s="66" t="s">
        <v>15</v>
      </c>
      <c r="F10" s="66" t="s">
        <v>15</v>
      </c>
      <c r="G10" s="66" t="s">
        <v>14</v>
      </c>
      <c r="H10" s="66" t="s">
        <v>14</v>
      </c>
      <c r="I10" s="66" t="s">
        <v>14</v>
      </c>
      <c r="J10" s="66" t="s">
        <v>16</v>
      </c>
      <c r="K10" s="66" t="s">
        <v>12</v>
      </c>
      <c r="L10" s="66" t="s">
        <v>17</v>
      </c>
      <c r="M10" s="66" t="s">
        <v>17</v>
      </c>
      <c r="N10" s="66" t="s">
        <v>16</v>
      </c>
      <c r="O10" s="66" t="s">
        <v>17</v>
      </c>
      <c r="P10" s="66" t="s">
        <v>17</v>
      </c>
      <c r="Q10" s="66" t="s">
        <v>16</v>
      </c>
      <c r="R10" s="66" t="s">
        <v>17</v>
      </c>
      <c r="S10" s="66" t="s">
        <v>17</v>
      </c>
      <c r="T10" s="66" t="s">
        <v>19</v>
      </c>
      <c r="U10" s="66" t="s">
        <v>15</v>
      </c>
      <c r="AJ10" s="66" t="s">
        <v>14</v>
      </c>
      <c r="AK10" s="66" t="s">
        <v>12</v>
      </c>
      <c r="AL10" s="66" t="s">
        <v>14</v>
      </c>
      <c r="AM10" s="66" t="s">
        <v>14</v>
      </c>
      <c r="AN10" s="66" t="s">
        <v>12</v>
      </c>
      <c r="AO10" s="66" t="s">
        <v>12</v>
      </c>
      <c r="AP10" s="66" t="s">
        <v>14</v>
      </c>
      <c r="AQ10" s="66" t="s">
        <v>12</v>
      </c>
      <c r="AR10" s="66" t="s">
        <v>16</v>
      </c>
      <c r="AS10" s="66" t="s">
        <v>18</v>
      </c>
      <c r="AT10" s="66" t="s">
        <v>18</v>
      </c>
      <c r="AU10" s="66" t="s">
        <v>18</v>
      </c>
      <c r="AV10" s="66" t="s">
        <v>16</v>
      </c>
      <c r="AW10" s="66" t="s">
        <v>16</v>
      </c>
      <c r="AX10" s="66" t="s">
        <v>18</v>
      </c>
      <c r="AY10" s="66" t="s">
        <v>18</v>
      </c>
      <c r="AZ10" s="66" t="s">
        <v>18</v>
      </c>
      <c r="BA10" s="66" t="s">
        <v>18</v>
      </c>
      <c r="BB10" s="66" t="s">
        <v>12</v>
      </c>
      <c r="BC10" s="66" t="s">
        <v>14</v>
      </c>
      <c r="BD10" s="66" t="s">
        <v>12</v>
      </c>
      <c r="BE10" s="66" t="s">
        <v>19</v>
      </c>
      <c r="BF10" s="66" t="s">
        <v>19</v>
      </c>
      <c r="BG10" s="66" t="s">
        <v>14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18</v>
      </c>
      <c r="H11" s="66" t="s">
        <v>16</v>
      </c>
      <c r="I11" s="66" t="s">
        <v>16</v>
      </c>
      <c r="J11" s="66" t="s">
        <v>16</v>
      </c>
      <c r="K11" s="66" t="s">
        <v>16</v>
      </c>
      <c r="L11" s="66" t="s">
        <v>14</v>
      </c>
      <c r="M11" s="66" t="s">
        <v>16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16</v>
      </c>
      <c r="U11" s="66" t="s">
        <v>15</v>
      </c>
      <c r="AJ11" s="66" t="s">
        <v>17</v>
      </c>
      <c r="AK11" s="66" t="s">
        <v>14</v>
      </c>
      <c r="AL11" s="66" t="s">
        <v>14</v>
      </c>
      <c r="AM11" s="66" t="s">
        <v>14</v>
      </c>
      <c r="AN11" s="66" t="s">
        <v>16</v>
      </c>
      <c r="AO11" s="66" t="s">
        <v>16</v>
      </c>
      <c r="AP11" s="66" t="s">
        <v>17</v>
      </c>
      <c r="AQ11" s="66" t="s">
        <v>17</v>
      </c>
      <c r="AR11" s="66" t="s">
        <v>18</v>
      </c>
      <c r="AS11" s="66" t="s">
        <v>18</v>
      </c>
      <c r="AT11" s="66" t="s">
        <v>18</v>
      </c>
      <c r="AU11" s="66" t="s">
        <v>18</v>
      </c>
      <c r="AV11" s="66" t="s">
        <v>16</v>
      </c>
      <c r="AW11" s="66" t="s">
        <v>12</v>
      </c>
      <c r="AX11" s="66" t="s">
        <v>14</v>
      </c>
      <c r="AY11" s="66" t="s">
        <v>16</v>
      </c>
      <c r="AZ11" s="66" t="s">
        <v>12</v>
      </c>
      <c r="BA11" s="66" t="s">
        <v>14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14</v>
      </c>
      <c r="BG11" s="66" t="s">
        <v>16</v>
      </c>
      <c r="BH11" s="66" t="s">
        <v>14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12</v>
      </c>
      <c r="H12" s="66" t="s">
        <v>14</v>
      </c>
      <c r="I12" s="66" t="s">
        <v>14</v>
      </c>
      <c r="J12" s="66" t="s">
        <v>14</v>
      </c>
      <c r="K12" s="66" t="s">
        <v>16</v>
      </c>
      <c r="L12" s="66" t="s">
        <v>16</v>
      </c>
      <c r="M12" s="66" t="s">
        <v>19</v>
      </c>
      <c r="N12" s="66" t="s">
        <v>12</v>
      </c>
      <c r="O12" s="66" t="s">
        <v>12</v>
      </c>
      <c r="P12" s="66" t="s">
        <v>16</v>
      </c>
      <c r="Q12" s="66" t="s">
        <v>16</v>
      </c>
      <c r="R12" s="66" t="s">
        <v>12</v>
      </c>
      <c r="S12" s="66" t="s">
        <v>14</v>
      </c>
      <c r="T12" s="66" t="s">
        <v>19</v>
      </c>
      <c r="U12" s="66" t="s">
        <v>15</v>
      </c>
      <c r="AJ12" s="66" t="s">
        <v>19</v>
      </c>
      <c r="AK12" s="66" t="s">
        <v>14</v>
      </c>
      <c r="AL12" s="66" t="s">
        <v>18</v>
      </c>
      <c r="AM12" s="66" t="s">
        <v>18</v>
      </c>
      <c r="AN12" s="66" t="s">
        <v>14</v>
      </c>
      <c r="AO12" s="66" t="s">
        <v>12</v>
      </c>
      <c r="AP12" s="66" t="s">
        <v>16</v>
      </c>
      <c r="AQ12" s="66" t="s">
        <v>14</v>
      </c>
      <c r="AR12" s="66" t="s">
        <v>16</v>
      </c>
      <c r="AS12" s="66" t="s">
        <v>16</v>
      </c>
      <c r="AT12" s="66" t="s">
        <v>17</v>
      </c>
      <c r="AU12" s="66" t="s">
        <v>16</v>
      </c>
      <c r="AV12" s="66" t="s">
        <v>17</v>
      </c>
      <c r="AW12" s="66" t="s">
        <v>19</v>
      </c>
      <c r="AX12" s="66" t="s">
        <v>19</v>
      </c>
      <c r="AY12" s="66" t="s">
        <v>17</v>
      </c>
      <c r="AZ12" s="66" t="s">
        <v>19</v>
      </c>
      <c r="BA12" s="66" t="s">
        <v>19</v>
      </c>
      <c r="BB12" s="66" t="s">
        <v>12</v>
      </c>
      <c r="BC12" s="66" t="s">
        <v>12</v>
      </c>
      <c r="BD12" s="66" t="s">
        <v>14</v>
      </c>
      <c r="BE12" s="66" t="s">
        <v>14</v>
      </c>
      <c r="BF12" s="66" t="s">
        <v>19</v>
      </c>
      <c r="BG12" s="66" t="s">
        <v>12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14</v>
      </c>
      <c r="H13" s="66" t="s">
        <v>12</v>
      </c>
      <c r="I13" s="66" t="s">
        <v>12</v>
      </c>
      <c r="J13" s="66" t="s">
        <v>12</v>
      </c>
      <c r="K13" s="66" t="s">
        <v>14</v>
      </c>
      <c r="L13" s="66" t="s">
        <v>14</v>
      </c>
      <c r="M13" s="66" t="s">
        <v>14</v>
      </c>
      <c r="N13" s="66" t="s">
        <v>12</v>
      </c>
      <c r="O13" s="66" t="s">
        <v>12</v>
      </c>
      <c r="P13" s="66" t="s">
        <v>12</v>
      </c>
      <c r="Q13" s="66" t="s">
        <v>14</v>
      </c>
      <c r="R13" s="66" t="s">
        <v>12</v>
      </c>
      <c r="S13" s="66" t="s">
        <v>12</v>
      </c>
      <c r="T13" s="66" t="s">
        <v>14</v>
      </c>
      <c r="U13" s="66" t="s">
        <v>13</v>
      </c>
      <c r="V13" s="66" t="s">
        <v>14</v>
      </c>
      <c r="W13" s="66" t="s">
        <v>16</v>
      </c>
      <c r="X13" s="66" t="s">
        <v>16</v>
      </c>
      <c r="Y13" s="66" t="s">
        <v>16</v>
      </c>
      <c r="Z13" s="66" t="s">
        <v>14</v>
      </c>
      <c r="AA13" s="66" t="s">
        <v>16</v>
      </c>
      <c r="AB13" s="66" t="s">
        <v>14</v>
      </c>
      <c r="AC13" s="66" t="s">
        <v>14</v>
      </c>
      <c r="AD13" s="66" t="s">
        <v>14</v>
      </c>
      <c r="AE13" s="66" t="s">
        <v>14</v>
      </c>
      <c r="AF13" s="66" t="s">
        <v>12</v>
      </c>
      <c r="AG13" s="66" t="s">
        <v>16</v>
      </c>
      <c r="AH13" s="66" t="s">
        <v>14</v>
      </c>
      <c r="AI13" s="66" t="s">
        <v>14</v>
      </c>
      <c r="AJ13" s="66" t="s">
        <v>12</v>
      </c>
      <c r="AK13" s="66" t="s">
        <v>12</v>
      </c>
      <c r="AL13" s="66" t="s">
        <v>12</v>
      </c>
      <c r="AM13" s="66" t="s">
        <v>14</v>
      </c>
      <c r="AN13" s="66" t="s">
        <v>14</v>
      </c>
      <c r="AO13" s="66" t="s">
        <v>14</v>
      </c>
      <c r="AP13" s="66" t="s">
        <v>14</v>
      </c>
      <c r="AQ13" s="66" t="s">
        <v>12</v>
      </c>
      <c r="AR13" s="66" t="s">
        <v>14</v>
      </c>
      <c r="AS13" s="66" t="s">
        <v>14</v>
      </c>
      <c r="AT13" s="66" t="s">
        <v>18</v>
      </c>
      <c r="AU13" s="66" t="s">
        <v>14</v>
      </c>
      <c r="AV13" s="66" t="s">
        <v>16</v>
      </c>
      <c r="AW13" s="66" t="s">
        <v>16</v>
      </c>
      <c r="AX13" s="66" t="s">
        <v>17</v>
      </c>
      <c r="AY13" s="66" t="s">
        <v>17</v>
      </c>
      <c r="AZ13" s="66" t="s">
        <v>14</v>
      </c>
      <c r="BA13" s="66" t="s">
        <v>16</v>
      </c>
      <c r="BB13" s="66" t="s">
        <v>14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14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12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20</v>
      </c>
      <c r="U14" s="66" t="s">
        <v>13</v>
      </c>
      <c r="V14" s="66" t="s">
        <v>12</v>
      </c>
      <c r="W14" s="66" t="s">
        <v>12</v>
      </c>
      <c r="X14" s="66" t="s">
        <v>12</v>
      </c>
      <c r="Y14" s="66" t="s">
        <v>12</v>
      </c>
      <c r="Z14" s="66" t="s">
        <v>12</v>
      </c>
      <c r="AA14" s="66" t="s">
        <v>12</v>
      </c>
      <c r="AB14" s="66" t="s">
        <v>12</v>
      </c>
      <c r="AC14" s="66" t="s">
        <v>12</v>
      </c>
      <c r="AD14" s="66" t="s">
        <v>12</v>
      </c>
      <c r="AE14" s="66" t="s">
        <v>12</v>
      </c>
      <c r="AF14" s="66" t="s">
        <v>12</v>
      </c>
      <c r="AG14" s="66" t="s">
        <v>12</v>
      </c>
      <c r="AH14" s="66" t="s">
        <v>12</v>
      </c>
      <c r="AI14" s="66" t="s">
        <v>12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12</v>
      </c>
      <c r="AR14" s="66" t="s">
        <v>16</v>
      </c>
      <c r="AS14" s="66" t="s">
        <v>16</v>
      </c>
      <c r="AT14" s="66" t="s">
        <v>16</v>
      </c>
      <c r="AU14" s="66" t="s">
        <v>12</v>
      </c>
      <c r="AV14" s="66" t="s">
        <v>12</v>
      </c>
      <c r="AW14" s="66" t="s">
        <v>12</v>
      </c>
      <c r="AX14" s="66" t="s">
        <v>14</v>
      </c>
      <c r="AY14" s="66" t="s">
        <v>12</v>
      </c>
      <c r="AZ14" s="66" t="s">
        <v>12</v>
      </c>
      <c r="BA14" s="66" t="s">
        <v>20</v>
      </c>
      <c r="BB14" s="66" t="s">
        <v>12</v>
      </c>
      <c r="BC14" s="66" t="s">
        <v>12</v>
      </c>
      <c r="BD14" s="66" t="s">
        <v>12</v>
      </c>
      <c r="BE14" s="66" t="s">
        <v>20</v>
      </c>
      <c r="BF14" s="66" t="s">
        <v>20</v>
      </c>
      <c r="BG14" s="66" t="s">
        <v>14</v>
      </c>
      <c r="BH14" s="66" t="s">
        <v>12</v>
      </c>
    </row>
    <row r="15" spans="1:65" ht="32.25" customHeight="1" x14ac:dyDescent="0.25">
      <c r="A15" s="66" t="s">
        <v>90</v>
      </c>
      <c r="B15" s="66" t="s">
        <v>89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14</v>
      </c>
      <c r="H15" s="66" t="s">
        <v>14</v>
      </c>
      <c r="I15" s="66" t="s">
        <v>12</v>
      </c>
      <c r="J15" s="66" t="s">
        <v>12</v>
      </c>
      <c r="K15" s="66" t="s">
        <v>14</v>
      </c>
      <c r="L15" s="66" t="s">
        <v>12</v>
      </c>
      <c r="M15" s="66" t="s">
        <v>20</v>
      </c>
      <c r="N15" s="66" t="s">
        <v>12</v>
      </c>
      <c r="O15" s="66" t="s">
        <v>16</v>
      </c>
      <c r="P15" s="66" t="s">
        <v>16</v>
      </c>
      <c r="Q15" s="66" t="s">
        <v>12</v>
      </c>
      <c r="R15" s="66" t="s">
        <v>12</v>
      </c>
      <c r="S15" s="66" t="s">
        <v>12</v>
      </c>
      <c r="T15" s="66" t="s">
        <v>20</v>
      </c>
      <c r="U15" s="66" t="s">
        <v>15</v>
      </c>
      <c r="AJ15" s="66" t="s">
        <v>14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14</v>
      </c>
      <c r="AR15" s="66" t="s">
        <v>16</v>
      </c>
      <c r="AS15" s="66" t="s">
        <v>14</v>
      </c>
      <c r="AT15" s="66" t="s">
        <v>16</v>
      </c>
      <c r="AU15" s="66" t="s">
        <v>16</v>
      </c>
      <c r="AV15" s="66" t="s">
        <v>16</v>
      </c>
      <c r="AW15" s="66" t="s">
        <v>14</v>
      </c>
      <c r="AX15" s="66" t="s">
        <v>16</v>
      </c>
      <c r="AY15" s="66" t="s">
        <v>16</v>
      </c>
      <c r="AZ15" s="66" t="s">
        <v>14</v>
      </c>
      <c r="BA15" s="66" t="s">
        <v>16</v>
      </c>
      <c r="BB15" s="66" t="s">
        <v>14</v>
      </c>
      <c r="BC15" s="66" t="s">
        <v>14</v>
      </c>
      <c r="BD15" s="66" t="s">
        <v>14</v>
      </c>
      <c r="BE15" s="66" t="s">
        <v>14</v>
      </c>
      <c r="BF15" s="66" t="s">
        <v>14</v>
      </c>
      <c r="BG15" s="66" t="s">
        <v>12</v>
      </c>
      <c r="BH15" s="66" t="s">
        <v>12</v>
      </c>
    </row>
    <row r="16" spans="1:65" ht="24.75" customHeight="1" x14ac:dyDescent="0.25">
      <c r="A16" s="66" t="s">
        <v>90</v>
      </c>
      <c r="B16" s="66" t="s">
        <v>89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16</v>
      </c>
      <c r="H16" s="66" t="s">
        <v>17</v>
      </c>
      <c r="I16" s="66" t="s">
        <v>16</v>
      </c>
      <c r="J16" s="66" t="s">
        <v>16</v>
      </c>
      <c r="K16" s="66" t="s">
        <v>16</v>
      </c>
      <c r="L16" s="66" t="s">
        <v>16</v>
      </c>
      <c r="M16" s="66" t="s">
        <v>20</v>
      </c>
      <c r="N16" s="66" t="s">
        <v>14</v>
      </c>
      <c r="O16" s="66" t="s">
        <v>14</v>
      </c>
      <c r="P16" s="66" t="s">
        <v>18</v>
      </c>
      <c r="Q16" s="66" t="s">
        <v>16</v>
      </c>
      <c r="R16" s="66" t="s">
        <v>16</v>
      </c>
      <c r="S16" s="66" t="s">
        <v>16</v>
      </c>
      <c r="T16" s="66" t="s">
        <v>12</v>
      </c>
      <c r="U16" s="66" t="s">
        <v>15</v>
      </c>
      <c r="AJ16" s="66" t="s">
        <v>20</v>
      </c>
      <c r="AK16" s="66" t="s">
        <v>14</v>
      </c>
      <c r="AL16" s="66" t="s">
        <v>20</v>
      </c>
      <c r="AM16" s="66" t="s">
        <v>16</v>
      </c>
      <c r="AN16" s="66" t="s">
        <v>20</v>
      </c>
      <c r="AO16" s="66" t="s">
        <v>20</v>
      </c>
      <c r="AP16" s="66" t="s">
        <v>20</v>
      </c>
      <c r="AQ16" s="66" t="s">
        <v>20</v>
      </c>
      <c r="AR16" s="66" t="s">
        <v>20</v>
      </c>
      <c r="AS16" s="66" t="s">
        <v>20</v>
      </c>
      <c r="AT16" s="66" t="s">
        <v>20</v>
      </c>
      <c r="AU16" s="66" t="s">
        <v>20</v>
      </c>
      <c r="AV16" s="66" t="s">
        <v>16</v>
      </c>
      <c r="AW16" s="66" t="s">
        <v>16</v>
      </c>
      <c r="AX16" s="66" t="s">
        <v>16</v>
      </c>
      <c r="AY16" s="66" t="s">
        <v>16</v>
      </c>
      <c r="AZ16" s="66" t="s">
        <v>16</v>
      </c>
      <c r="BA16" s="66" t="s">
        <v>16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20</v>
      </c>
      <c r="BG16" s="66" t="s">
        <v>16</v>
      </c>
      <c r="BH16" s="66" t="s">
        <v>16</v>
      </c>
    </row>
    <row r="17" spans="1:60" ht="24.75" customHeight="1" x14ac:dyDescent="0.25">
      <c r="A17" s="66" t="s">
        <v>90</v>
      </c>
      <c r="B17" s="66" t="s">
        <v>89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14</v>
      </c>
      <c r="H17" s="66" t="s">
        <v>14</v>
      </c>
      <c r="I17" s="66" t="s">
        <v>14</v>
      </c>
      <c r="J17" s="66" t="s">
        <v>14</v>
      </c>
      <c r="K17" s="66" t="s">
        <v>14</v>
      </c>
      <c r="L17" s="66" t="s">
        <v>14</v>
      </c>
      <c r="M17" s="66" t="s">
        <v>20</v>
      </c>
      <c r="N17" s="66" t="s">
        <v>14</v>
      </c>
      <c r="O17" s="66" t="s">
        <v>14</v>
      </c>
      <c r="P17" s="66" t="s">
        <v>14</v>
      </c>
      <c r="Q17" s="66" t="s">
        <v>14</v>
      </c>
      <c r="R17" s="66" t="s">
        <v>14</v>
      </c>
      <c r="S17" s="66" t="s">
        <v>14</v>
      </c>
      <c r="T17" s="66" t="s">
        <v>16</v>
      </c>
      <c r="U17" s="66" t="s">
        <v>15</v>
      </c>
      <c r="AJ17" s="66" t="s">
        <v>14</v>
      </c>
      <c r="AK17" s="66" t="s">
        <v>14</v>
      </c>
      <c r="AL17" s="66" t="s">
        <v>14</v>
      </c>
      <c r="AM17" s="66" t="s">
        <v>14</v>
      </c>
      <c r="AN17" s="66" t="s">
        <v>14</v>
      </c>
      <c r="AO17" s="66" t="s">
        <v>14</v>
      </c>
      <c r="AP17" s="66" t="s">
        <v>14</v>
      </c>
      <c r="AQ17" s="66" t="s">
        <v>16</v>
      </c>
      <c r="AR17" s="66" t="s">
        <v>17</v>
      </c>
      <c r="AS17" s="66" t="s">
        <v>17</v>
      </c>
      <c r="AT17" s="66" t="s">
        <v>17</v>
      </c>
      <c r="AU17" s="66" t="s">
        <v>17</v>
      </c>
      <c r="AV17" s="66" t="s">
        <v>14</v>
      </c>
      <c r="AW17" s="66" t="s">
        <v>14</v>
      </c>
      <c r="AX17" s="66" t="s">
        <v>17</v>
      </c>
      <c r="AY17" s="66" t="s">
        <v>16</v>
      </c>
      <c r="AZ17" s="66" t="s">
        <v>14</v>
      </c>
      <c r="BA17" s="66" t="s">
        <v>17</v>
      </c>
      <c r="BB17" s="66" t="s">
        <v>14</v>
      </c>
      <c r="BC17" s="66" t="s">
        <v>14</v>
      </c>
      <c r="BD17" s="66" t="s">
        <v>14</v>
      </c>
      <c r="BE17" s="66" t="s">
        <v>14</v>
      </c>
      <c r="BF17" s="66" t="s">
        <v>14</v>
      </c>
      <c r="BG17" s="66" t="s">
        <v>14</v>
      </c>
      <c r="BH17" s="66" t="s">
        <v>14</v>
      </c>
    </row>
    <row r="18" spans="1:60" ht="24.75" customHeight="1" x14ac:dyDescent="0.25">
      <c r="A18" s="66" t="s">
        <v>90</v>
      </c>
      <c r="B18" s="66" t="s">
        <v>89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16</v>
      </c>
      <c r="H18" s="66" t="s">
        <v>14</v>
      </c>
      <c r="I18" s="66" t="s">
        <v>12</v>
      </c>
      <c r="J18" s="66" t="s">
        <v>12</v>
      </c>
      <c r="K18" s="66" t="s">
        <v>12</v>
      </c>
      <c r="L18" s="66" t="s">
        <v>12</v>
      </c>
      <c r="M18" s="66" t="s">
        <v>12</v>
      </c>
      <c r="N18" s="66" t="s">
        <v>12</v>
      </c>
      <c r="O18" s="66" t="s">
        <v>12</v>
      </c>
      <c r="P18" s="66" t="s">
        <v>12</v>
      </c>
      <c r="Q18" s="66" t="s">
        <v>12</v>
      </c>
      <c r="R18" s="66" t="s">
        <v>14</v>
      </c>
      <c r="S18" s="66" t="s">
        <v>12</v>
      </c>
      <c r="T18" s="66" t="s">
        <v>12</v>
      </c>
      <c r="U18" s="66" t="s">
        <v>15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14</v>
      </c>
      <c r="AR18" s="66" t="s">
        <v>16</v>
      </c>
      <c r="AS18" s="66" t="s">
        <v>14</v>
      </c>
      <c r="AT18" s="66" t="s">
        <v>12</v>
      </c>
      <c r="AU18" s="66" t="s">
        <v>14</v>
      </c>
      <c r="AV18" s="66" t="s">
        <v>14</v>
      </c>
      <c r="AW18" s="66" t="s">
        <v>14</v>
      </c>
      <c r="AX18" s="66" t="s">
        <v>14</v>
      </c>
      <c r="AY18" s="66" t="s">
        <v>12</v>
      </c>
      <c r="AZ18" s="66" t="s">
        <v>12</v>
      </c>
      <c r="BA18" s="66" t="s">
        <v>14</v>
      </c>
      <c r="BB18" s="66" t="s">
        <v>12</v>
      </c>
      <c r="BC18" s="66" t="s">
        <v>12</v>
      </c>
      <c r="BD18" s="66" t="s">
        <v>12</v>
      </c>
      <c r="BE18" s="66" t="s">
        <v>12</v>
      </c>
      <c r="BF18" s="66" t="s">
        <v>12</v>
      </c>
      <c r="BG18" s="66" t="s">
        <v>12</v>
      </c>
      <c r="BH18" s="66" t="s">
        <v>12</v>
      </c>
    </row>
    <row r="19" spans="1:60" ht="24.75" customHeight="1" x14ac:dyDescent="0.25">
      <c r="A19" s="66" t="s">
        <v>90</v>
      </c>
      <c r="B19" s="66" t="s">
        <v>89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17</v>
      </c>
      <c r="I19" s="66" t="s">
        <v>16</v>
      </c>
      <c r="J19" s="66" t="s">
        <v>17</v>
      </c>
      <c r="K19" s="66" t="s">
        <v>18</v>
      </c>
      <c r="L19" s="66" t="s">
        <v>16</v>
      </c>
      <c r="M19" s="66" t="s">
        <v>20</v>
      </c>
      <c r="N19" s="66" t="s">
        <v>14</v>
      </c>
      <c r="O19" s="66" t="s">
        <v>14</v>
      </c>
      <c r="P19" s="66" t="s">
        <v>14</v>
      </c>
      <c r="Q19" s="66" t="s">
        <v>20</v>
      </c>
      <c r="R19" s="66" t="s">
        <v>20</v>
      </c>
      <c r="S19" s="66" t="s">
        <v>20</v>
      </c>
      <c r="T19" s="66" t="s">
        <v>19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14</v>
      </c>
      <c r="AO19" s="66" t="s">
        <v>14</v>
      </c>
      <c r="AP19" s="66" t="s">
        <v>14</v>
      </c>
      <c r="AQ19" s="66" t="s">
        <v>19</v>
      </c>
      <c r="AR19" s="66" t="s">
        <v>19</v>
      </c>
      <c r="AS19" s="66" t="s">
        <v>19</v>
      </c>
      <c r="AT19" s="66" t="s">
        <v>19</v>
      </c>
      <c r="AU19" s="66" t="s">
        <v>19</v>
      </c>
      <c r="AV19" s="66" t="s">
        <v>20</v>
      </c>
      <c r="AW19" s="66" t="s">
        <v>20</v>
      </c>
      <c r="AX19" s="66" t="s">
        <v>20</v>
      </c>
      <c r="AY19" s="66" t="s">
        <v>20</v>
      </c>
      <c r="AZ19" s="66" t="s">
        <v>20</v>
      </c>
      <c r="BA19" s="66" t="s">
        <v>20</v>
      </c>
      <c r="BB19" s="66" t="s">
        <v>12</v>
      </c>
      <c r="BC19" s="66" t="s">
        <v>12</v>
      </c>
      <c r="BD19" s="66" t="s">
        <v>12</v>
      </c>
      <c r="BE19" s="66" t="s">
        <v>12</v>
      </c>
      <c r="BF19" s="66" t="s">
        <v>18</v>
      </c>
      <c r="BG19" s="66" t="s">
        <v>14</v>
      </c>
      <c r="BH19" s="66" t="s">
        <v>14</v>
      </c>
    </row>
    <row r="20" spans="1:60" ht="24.75" customHeight="1" x14ac:dyDescent="0.25">
      <c r="A20" s="66" t="s">
        <v>90</v>
      </c>
      <c r="B20" s="66" t="s">
        <v>89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16</v>
      </c>
      <c r="H20" s="66" t="s">
        <v>12</v>
      </c>
      <c r="I20" s="66" t="s">
        <v>14</v>
      </c>
      <c r="J20" s="66" t="s">
        <v>14</v>
      </c>
      <c r="K20" s="66" t="s">
        <v>12</v>
      </c>
      <c r="L20" s="66" t="s">
        <v>16</v>
      </c>
      <c r="M20" s="66" t="s">
        <v>16</v>
      </c>
      <c r="N20" s="66" t="s">
        <v>14</v>
      </c>
      <c r="O20" s="66" t="s">
        <v>16</v>
      </c>
      <c r="P20" s="66" t="s">
        <v>16</v>
      </c>
      <c r="Q20" s="66" t="s">
        <v>14</v>
      </c>
      <c r="R20" s="66" t="s">
        <v>16</v>
      </c>
      <c r="S20" s="66" t="s">
        <v>16</v>
      </c>
      <c r="T20" s="66" t="s">
        <v>19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14</v>
      </c>
      <c r="AO20" s="66" t="s">
        <v>14</v>
      </c>
      <c r="AP20" s="66" t="s">
        <v>14</v>
      </c>
      <c r="AQ20" s="66" t="s">
        <v>14</v>
      </c>
      <c r="AR20" s="66" t="s">
        <v>17</v>
      </c>
      <c r="AS20" s="66" t="s">
        <v>17</v>
      </c>
      <c r="AT20" s="66" t="s">
        <v>18</v>
      </c>
      <c r="AU20" s="66" t="s">
        <v>17</v>
      </c>
      <c r="AV20" s="66" t="s">
        <v>12</v>
      </c>
      <c r="AW20" s="66" t="s">
        <v>14</v>
      </c>
      <c r="AX20" s="66" t="s">
        <v>19</v>
      </c>
      <c r="AY20" s="66" t="s">
        <v>14</v>
      </c>
      <c r="AZ20" s="66" t="s">
        <v>14</v>
      </c>
      <c r="BA20" s="66" t="s">
        <v>19</v>
      </c>
      <c r="BB20" s="66" t="s">
        <v>12</v>
      </c>
      <c r="BC20" s="66" t="s">
        <v>12</v>
      </c>
      <c r="BD20" s="66" t="s">
        <v>12</v>
      </c>
      <c r="BE20" s="66" t="s">
        <v>19</v>
      </c>
      <c r="BF20" s="66" t="s">
        <v>14</v>
      </c>
      <c r="BG20" s="66" t="s">
        <v>14</v>
      </c>
      <c r="BH20" s="66" t="s">
        <v>14</v>
      </c>
    </row>
    <row r="21" spans="1:60" ht="24.75" customHeight="1" x14ac:dyDescent="0.25">
      <c r="A21" s="66" t="s">
        <v>90</v>
      </c>
      <c r="B21" s="66" t="s">
        <v>89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14</v>
      </c>
      <c r="H21" s="66" t="s">
        <v>14</v>
      </c>
      <c r="I21" s="66" t="s">
        <v>14</v>
      </c>
      <c r="J21" s="66" t="s">
        <v>14</v>
      </c>
      <c r="K21" s="66" t="s">
        <v>16</v>
      </c>
      <c r="L21" s="66" t="s">
        <v>14</v>
      </c>
      <c r="M21" s="66" t="s">
        <v>20</v>
      </c>
      <c r="N21" s="66" t="s">
        <v>14</v>
      </c>
      <c r="O21" s="66" t="s">
        <v>14</v>
      </c>
      <c r="P21" s="66" t="s">
        <v>14</v>
      </c>
      <c r="Q21" s="66" t="s">
        <v>14</v>
      </c>
      <c r="R21" s="66" t="s">
        <v>14</v>
      </c>
      <c r="S21" s="66" t="s">
        <v>14</v>
      </c>
      <c r="T21" s="66" t="s">
        <v>14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12</v>
      </c>
      <c r="AO21" s="66" t="s">
        <v>12</v>
      </c>
      <c r="AP21" s="66" t="s">
        <v>12</v>
      </c>
      <c r="AQ21" s="66" t="s">
        <v>12</v>
      </c>
      <c r="AR21" s="66" t="s">
        <v>16</v>
      </c>
      <c r="AS21" s="66" t="s">
        <v>16</v>
      </c>
      <c r="AT21" s="66" t="s">
        <v>16</v>
      </c>
      <c r="AU21" s="66" t="s">
        <v>16</v>
      </c>
      <c r="AV21" s="66" t="s">
        <v>12</v>
      </c>
      <c r="AW21" s="66" t="s">
        <v>12</v>
      </c>
      <c r="AX21" s="66" t="s">
        <v>20</v>
      </c>
      <c r="AY21" s="66" t="s">
        <v>14</v>
      </c>
      <c r="AZ21" s="66" t="s">
        <v>14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14</v>
      </c>
      <c r="BG21" s="66" t="s">
        <v>14</v>
      </c>
      <c r="BH21" s="66" t="s">
        <v>14</v>
      </c>
    </row>
    <row r="22" spans="1:60" ht="24.75" customHeight="1" x14ac:dyDescent="0.25">
      <c r="A22" s="66" t="s">
        <v>90</v>
      </c>
      <c r="B22" s="66" t="s">
        <v>89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16</v>
      </c>
      <c r="H22" s="66" t="s">
        <v>17</v>
      </c>
      <c r="I22" s="66" t="s">
        <v>16</v>
      </c>
      <c r="J22" s="66" t="s">
        <v>14</v>
      </c>
      <c r="K22" s="66" t="s">
        <v>17</v>
      </c>
      <c r="L22" s="66" t="s">
        <v>17</v>
      </c>
      <c r="M22" s="66" t="s">
        <v>16</v>
      </c>
      <c r="N22" s="66" t="s">
        <v>16</v>
      </c>
      <c r="O22" s="66" t="s">
        <v>16</v>
      </c>
      <c r="P22" s="66" t="s">
        <v>17</v>
      </c>
      <c r="Q22" s="66" t="s">
        <v>16</v>
      </c>
      <c r="R22" s="66" t="s">
        <v>16</v>
      </c>
      <c r="S22" s="66" t="s">
        <v>17</v>
      </c>
      <c r="T22" s="66" t="s">
        <v>14</v>
      </c>
      <c r="U22" s="66" t="s">
        <v>13</v>
      </c>
      <c r="V22" s="66" t="s">
        <v>14</v>
      </c>
      <c r="W22" s="66" t="s">
        <v>14</v>
      </c>
      <c r="X22" s="66" t="s">
        <v>16</v>
      </c>
      <c r="Y22" s="66" t="s">
        <v>16</v>
      </c>
      <c r="Z22" s="66" t="s">
        <v>14</v>
      </c>
      <c r="AA22" s="66" t="s">
        <v>14</v>
      </c>
      <c r="AB22" s="66" t="s">
        <v>16</v>
      </c>
      <c r="AC22" s="66" t="s">
        <v>14</v>
      </c>
      <c r="AD22" s="66" t="s">
        <v>17</v>
      </c>
      <c r="AE22" s="66" t="s">
        <v>14</v>
      </c>
      <c r="AF22" s="66" t="s">
        <v>16</v>
      </c>
      <c r="AG22" s="66" t="s">
        <v>16</v>
      </c>
      <c r="AH22" s="66" t="s">
        <v>14</v>
      </c>
      <c r="AI22" s="66" t="s">
        <v>16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16</v>
      </c>
      <c r="AO22" s="66" t="s">
        <v>14</v>
      </c>
      <c r="AP22" s="66" t="s">
        <v>14</v>
      </c>
      <c r="AQ22" s="66" t="s">
        <v>14</v>
      </c>
      <c r="AR22" s="66" t="s">
        <v>14</v>
      </c>
      <c r="AS22" s="66" t="s">
        <v>17</v>
      </c>
      <c r="AT22" s="66" t="s">
        <v>18</v>
      </c>
      <c r="AU22" s="66" t="s">
        <v>16</v>
      </c>
      <c r="AV22" s="66" t="s">
        <v>17</v>
      </c>
      <c r="AW22" s="66" t="s">
        <v>18</v>
      </c>
      <c r="AX22" s="66" t="s">
        <v>16</v>
      </c>
      <c r="AY22" s="66" t="s">
        <v>18</v>
      </c>
      <c r="AZ22" s="66" t="s">
        <v>18</v>
      </c>
      <c r="BA22" s="66" t="s">
        <v>18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14</v>
      </c>
      <c r="BG22" s="66" t="s">
        <v>16</v>
      </c>
      <c r="BH22" s="66" t="s">
        <v>16</v>
      </c>
    </row>
    <row r="23" spans="1:60" ht="24.75" customHeight="1" x14ac:dyDescent="0.25">
      <c r="A23" s="66" t="s">
        <v>90</v>
      </c>
      <c r="B23" s="66" t="s">
        <v>89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17</v>
      </c>
      <c r="H23" s="66" t="s">
        <v>14</v>
      </c>
      <c r="I23" s="66" t="s">
        <v>12</v>
      </c>
      <c r="J23" s="66" t="s">
        <v>12</v>
      </c>
      <c r="K23" s="66" t="s">
        <v>16</v>
      </c>
      <c r="L23" s="66" t="s">
        <v>16</v>
      </c>
      <c r="M23" s="66" t="s">
        <v>19</v>
      </c>
      <c r="N23" s="66" t="s">
        <v>14</v>
      </c>
      <c r="O23" s="66" t="s">
        <v>14</v>
      </c>
      <c r="P23" s="66" t="s">
        <v>14</v>
      </c>
      <c r="Q23" s="66" t="s">
        <v>14</v>
      </c>
      <c r="R23" s="66" t="s">
        <v>14</v>
      </c>
      <c r="S23" s="66" t="s">
        <v>14</v>
      </c>
      <c r="T23" s="66" t="s">
        <v>19</v>
      </c>
      <c r="U23" s="66" t="s">
        <v>15</v>
      </c>
      <c r="AJ23" s="66" t="s">
        <v>19</v>
      </c>
      <c r="AK23" s="66" t="s">
        <v>14</v>
      </c>
      <c r="AL23" s="66" t="s">
        <v>18</v>
      </c>
      <c r="AM23" s="66" t="s">
        <v>18</v>
      </c>
      <c r="AN23" s="66" t="s">
        <v>19</v>
      </c>
      <c r="AO23" s="66" t="s">
        <v>16</v>
      </c>
      <c r="AP23" s="66" t="s">
        <v>19</v>
      </c>
      <c r="AQ23" s="66" t="s">
        <v>14</v>
      </c>
      <c r="AR23" s="66" t="s">
        <v>17</v>
      </c>
      <c r="AS23" s="66" t="s">
        <v>14</v>
      </c>
      <c r="AT23" s="66" t="s">
        <v>17</v>
      </c>
      <c r="AU23" s="66" t="s">
        <v>17</v>
      </c>
      <c r="AV23" s="66" t="s">
        <v>19</v>
      </c>
      <c r="AW23" s="66" t="s">
        <v>19</v>
      </c>
      <c r="AX23" s="66" t="s">
        <v>19</v>
      </c>
      <c r="AY23" s="66" t="s">
        <v>18</v>
      </c>
      <c r="AZ23" s="66" t="s">
        <v>18</v>
      </c>
      <c r="BA23" s="66" t="s">
        <v>18</v>
      </c>
      <c r="BB23" s="66" t="s">
        <v>14</v>
      </c>
      <c r="BC23" s="66" t="s">
        <v>14</v>
      </c>
      <c r="BD23" s="66" t="s">
        <v>12</v>
      </c>
      <c r="BE23" s="66" t="s">
        <v>14</v>
      </c>
      <c r="BF23" s="66" t="s">
        <v>19</v>
      </c>
      <c r="BG23" s="66" t="s">
        <v>14</v>
      </c>
      <c r="BH23" s="66" t="s">
        <v>14</v>
      </c>
    </row>
    <row r="24" spans="1:60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16</v>
      </c>
      <c r="H24" s="66" t="s">
        <v>14</v>
      </c>
      <c r="I24" s="66" t="s">
        <v>14</v>
      </c>
      <c r="J24" s="66" t="s">
        <v>12</v>
      </c>
      <c r="K24" s="66" t="s">
        <v>14</v>
      </c>
      <c r="L24" s="66" t="s">
        <v>14</v>
      </c>
      <c r="M24" s="66" t="s">
        <v>16</v>
      </c>
      <c r="N24" s="66" t="s">
        <v>12</v>
      </c>
      <c r="O24" s="66" t="s">
        <v>12</v>
      </c>
      <c r="P24" s="66" t="s">
        <v>12</v>
      </c>
      <c r="Q24" s="66" t="s">
        <v>14</v>
      </c>
      <c r="R24" s="66" t="s">
        <v>14</v>
      </c>
      <c r="S24" s="66" t="s">
        <v>14</v>
      </c>
      <c r="T24" s="66" t="s">
        <v>20</v>
      </c>
      <c r="U24" s="66" t="s">
        <v>15</v>
      </c>
      <c r="AJ24" s="66" t="s">
        <v>16</v>
      </c>
      <c r="AK24" s="66" t="s">
        <v>16</v>
      </c>
      <c r="AL24" s="66" t="s">
        <v>18</v>
      </c>
      <c r="AM24" s="66" t="s">
        <v>18</v>
      </c>
      <c r="AN24" s="66" t="s">
        <v>14</v>
      </c>
      <c r="AO24" s="66" t="s">
        <v>14</v>
      </c>
      <c r="AP24" s="66" t="s">
        <v>14</v>
      </c>
      <c r="AQ24" s="66" t="s">
        <v>12</v>
      </c>
      <c r="AR24" s="66" t="s">
        <v>16</v>
      </c>
      <c r="AS24" s="66" t="s">
        <v>14</v>
      </c>
      <c r="AT24" s="66" t="s">
        <v>16</v>
      </c>
      <c r="AU24" s="66" t="s">
        <v>14</v>
      </c>
      <c r="AV24" s="66" t="s">
        <v>14</v>
      </c>
      <c r="AW24" s="66" t="s">
        <v>14</v>
      </c>
      <c r="AX24" s="66" t="s">
        <v>20</v>
      </c>
      <c r="AY24" s="66" t="s">
        <v>14</v>
      </c>
      <c r="AZ24" s="66" t="s">
        <v>14</v>
      </c>
      <c r="BA24" s="66" t="s">
        <v>20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12</v>
      </c>
      <c r="BG24" s="66" t="s">
        <v>12</v>
      </c>
      <c r="BH24" s="66" t="s">
        <v>12</v>
      </c>
    </row>
    <row r="25" spans="1:60" ht="24.75" customHeight="1" x14ac:dyDescent="0.25">
      <c r="A25" s="66" t="s">
        <v>90</v>
      </c>
      <c r="B25" s="66" t="s">
        <v>89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14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12</v>
      </c>
      <c r="M25" s="66" t="s">
        <v>12</v>
      </c>
      <c r="N25" s="66" t="s">
        <v>12</v>
      </c>
      <c r="O25" s="66" t="s">
        <v>12</v>
      </c>
      <c r="P25" s="66" t="s">
        <v>14</v>
      </c>
      <c r="Q25" s="66" t="s">
        <v>12</v>
      </c>
      <c r="R25" s="66" t="s">
        <v>12</v>
      </c>
      <c r="S25" s="66" t="s">
        <v>14</v>
      </c>
      <c r="T25" s="66" t="s">
        <v>12</v>
      </c>
      <c r="U25" s="66" t="s">
        <v>15</v>
      </c>
      <c r="AJ25" s="66" t="s">
        <v>14</v>
      </c>
      <c r="AK25" s="66" t="s">
        <v>12</v>
      </c>
      <c r="AL25" s="66" t="s">
        <v>12</v>
      </c>
      <c r="AM25" s="66" t="s">
        <v>12</v>
      </c>
      <c r="AN25" s="66" t="s">
        <v>12</v>
      </c>
      <c r="AO25" s="66" t="s">
        <v>12</v>
      </c>
      <c r="AP25" s="66" t="s">
        <v>12</v>
      </c>
      <c r="AQ25" s="66" t="s">
        <v>12</v>
      </c>
      <c r="AR25" s="66" t="s">
        <v>12</v>
      </c>
      <c r="AS25" s="66" t="s">
        <v>17</v>
      </c>
      <c r="AT25" s="66" t="s">
        <v>16</v>
      </c>
      <c r="AU25" s="66" t="s">
        <v>14</v>
      </c>
      <c r="AV25" s="66" t="s">
        <v>12</v>
      </c>
      <c r="AW25" s="66" t="s">
        <v>12</v>
      </c>
      <c r="AX25" s="66" t="s">
        <v>20</v>
      </c>
      <c r="AY25" s="66" t="s">
        <v>12</v>
      </c>
      <c r="AZ25" s="66" t="s">
        <v>14</v>
      </c>
      <c r="BA25" s="66" t="s">
        <v>20</v>
      </c>
      <c r="BB25" s="66" t="s">
        <v>12</v>
      </c>
      <c r="BC25" s="66" t="s">
        <v>12</v>
      </c>
      <c r="BD25" s="66" t="s">
        <v>14</v>
      </c>
      <c r="BE25" s="66" t="s">
        <v>19</v>
      </c>
      <c r="BF25" s="66" t="s">
        <v>19</v>
      </c>
      <c r="BG25" s="66" t="s">
        <v>12</v>
      </c>
      <c r="BH25" s="66" t="s">
        <v>12</v>
      </c>
    </row>
    <row r="26" spans="1:60" ht="24.75" customHeight="1" x14ac:dyDescent="0.25">
      <c r="A26" s="66" t="s">
        <v>90</v>
      </c>
      <c r="B26" s="66" t="s">
        <v>89</v>
      </c>
      <c r="C26" s="66" t="s">
        <v>13</v>
      </c>
      <c r="D26" s="66" t="s">
        <v>13</v>
      </c>
      <c r="E26" s="66" t="s">
        <v>15</v>
      </c>
      <c r="F26" s="66" t="s">
        <v>15</v>
      </c>
      <c r="G26" s="66" t="s">
        <v>16</v>
      </c>
      <c r="H26" s="66" t="s">
        <v>16</v>
      </c>
      <c r="I26" s="66" t="s">
        <v>17</v>
      </c>
      <c r="J26" s="66" t="s">
        <v>17</v>
      </c>
      <c r="K26" s="66" t="s">
        <v>16</v>
      </c>
      <c r="L26" s="66" t="s">
        <v>16</v>
      </c>
      <c r="M26" s="66" t="s">
        <v>18</v>
      </c>
      <c r="N26" s="66" t="s">
        <v>16</v>
      </c>
      <c r="O26" s="66" t="s">
        <v>17</v>
      </c>
      <c r="P26" s="66" t="s">
        <v>14</v>
      </c>
      <c r="Q26" s="66" t="s">
        <v>16</v>
      </c>
      <c r="R26" s="66" t="s">
        <v>16</v>
      </c>
      <c r="S26" s="66" t="s">
        <v>16</v>
      </c>
      <c r="T26" s="66" t="s">
        <v>14</v>
      </c>
      <c r="U26" s="66" t="s">
        <v>15</v>
      </c>
      <c r="AJ26" s="66" t="s">
        <v>14</v>
      </c>
      <c r="AK26" s="66" t="s">
        <v>14</v>
      </c>
      <c r="AL26" s="66" t="s">
        <v>14</v>
      </c>
      <c r="AM26" s="66" t="s">
        <v>14</v>
      </c>
      <c r="AN26" s="66" t="s">
        <v>16</v>
      </c>
      <c r="AO26" s="66" t="s">
        <v>16</v>
      </c>
      <c r="AP26" s="66" t="s">
        <v>16</v>
      </c>
      <c r="AQ26" s="66" t="s">
        <v>14</v>
      </c>
      <c r="AR26" s="66" t="s">
        <v>17</v>
      </c>
      <c r="AS26" s="66" t="s">
        <v>18</v>
      </c>
      <c r="AT26" s="66" t="s">
        <v>18</v>
      </c>
      <c r="AU26" s="66" t="s">
        <v>18</v>
      </c>
      <c r="AV26" s="66" t="s">
        <v>16</v>
      </c>
      <c r="AW26" s="66" t="s">
        <v>17</v>
      </c>
      <c r="AX26" s="66" t="s">
        <v>18</v>
      </c>
      <c r="AY26" s="66" t="s">
        <v>14</v>
      </c>
      <c r="AZ26" s="66" t="s">
        <v>16</v>
      </c>
      <c r="BA26" s="66" t="s">
        <v>17</v>
      </c>
      <c r="BB26" s="66" t="s">
        <v>14</v>
      </c>
      <c r="BC26" s="66" t="s">
        <v>16</v>
      </c>
      <c r="BD26" s="66" t="s">
        <v>16</v>
      </c>
      <c r="BE26" s="66" t="s">
        <v>16</v>
      </c>
      <c r="BF26" s="66" t="s">
        <v>18</v>
      </c>
      <c r="BG26" s="66" t="s">
        <v>14</v>
      </c>
      <c r="BH26" s="66" t="s">
        <v>14</v>
      </c>
    </row>
    <row r="27" spans="1:60" ht="24.75" customHeight="1" x14ac:dyDescent="0.25">
      <c r="A27" s="66" t="s">
        <v>90</v>
      </c>
      <c r="B27" s="66" t="s">
        <v>89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14</v>
      </c>
      <c r="I27" s="66" t="s">
        <v>14</v>
      </c>
      <c r="J27" s="66" t="s">
        <v>14</v>
      </c>
      <c r="K27" s="66" t="s">
        <v>14</v>
      </c>
      <c r="L27" s="66" t="s">
        <v>14</v>
      </c>
      <c r="M27" s="66" t="s">
        <v>20</v>
      </c>
      <c r="N27" s="66" t="s">
        <v>14</v>
      </c>
      <c r="O27" s="66" t="s">
        <v>14</v>
      </c>
      <c r="P27" s="66" t="s">
        <v>14</v>
      </c>
      <c r="Q27" s="66" t="s">
        <v>14</v>
      </c>
      <c r="R27" s="66" t="s">
        <v>12</v>
      </c>
      <c r="S27" s="66" t="s">
        <v>14</v>
      </c>
      <c r="T27" s="66" t="s">
        <v>14</v>
      </c>
      <c r="U27" s="66" t="s">
        <v>13</v>
      </c>
      <c r="V27" s="66" t="s">
        <v>16</v>
      </c>
      <c r="W27" s="66" t="s">
        <v>16</v>
      </c>
      <c r="X27" s="66" t="s">
        <v>14</v>
      </c>
      <c r="Y27" s="66" t="s">
        <v>14</v>
      </c>
      <c r="Z27" s="66" t="s">
        <v>14</v>
      </c>
      <c r="AA27" s="66" t="s">
        <v>14</v>
      </c>
      <c r="AB27" s="66" t="s">
        <v>20</v>
      </c>
      <c r="AC27" s="66" t="s">
        <v>14</v>
      </c>
      <c r="AD27" s="66" t="s">
        <v>14</v>
      </c>
      <c r="AE27" s="66" t="s">
        <v>18</v>
      </c>
      <c r="AF27" s="66" t="s">
        <v>18</v>
      </c>
      <c r="AG27" s="66" t="s">
        <v>16</v>
      </c>
      <c r="AH27" s="66" t="s">
        <v>18</v>
      </c>
      <c r="AI27" s="66" t="s">
        <v>17</v>
      </c>
      <c r="AJ27" s="66" t="s">
        <v>14</v>
      </c>
      <c r="AK27" s="66" t="s">
        <v>14</v>
      </c>
      <c r="AL27" s="66" t="s">
        <v>14</v>
      </c>
      <c r="AM27" s="66" t="s">
        <v>14</v>
      </c>
      <c r="AN27" s="66" t="s">
        <v>14</v>
      </c>
      <c r="AO27" s="66" t="s">
        <v>14</v>
      </c>
      <c r="AP27" s="66" t="s">
        <v>14</v>
      </c>
      <c r="AQ27" s="66" t="s">
        <v>16</v>
      </c>
      <c r="AR27" s="66" t="s">
        <v>16</v>
      </c>
      <c r="AS27" s="66" t="s">
        <v>16</v>
      </c>
      <c r="AT27" s="66" t="s">
        <v>14</v>
      </c>
      <c r="AU27" s="66" t="s">
        <v>16</v>
      </c>
      <c r="AV27" s="66" t="s">
        <v>14</v>
      </c>
      <c r="AW27" s="66" t="s">
        <v>14</v>
      </c>
      <c r="AX27" s="66" t="s">
        <v>14</v>
      </c>
      <c r="AY27" s="66" t="s">
        <v>12</v>
      </c>
      <c r="AZ27" s="66" t="s">
        <v>12</v>
      </c>
      <c r="BA27" s="66" t="s">
        <v>12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19</v>
      </c>
      <c r="BG27" s="66" t="s">
        <v>12</v>
      </c>
      <c r="BH27" s="66" t="s">
        <v>12</v>
      </c>
    </row>
    <row r="28" spans="1:60" ht="24.75" customHeight="1" x14ac:dyDescent="0.25">
      <c r="A28" s="66" t="s">
        <v>90</v>
      </c>
      <c r="B28" s="66" t="s">
        <v>89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12</v>
      </c>
      <c r="H28" s="66" t="s">
        <v>12</v>
      </c>
      <c r="I28" s="66" t="s">
        <v>12</v>
      </c>
      <c r="J28" s="66" t="s">
        <v>12</v>
      </c>
      <c r="K28" s="66" t="s">
        <v>12</v>
      </c>
      <c r="L28" s="66" t="s">
        <v>12</v>
      </c>
      <c r="M28" s="66" t="s">
        <v>12</v>
      </c>
      <c r="N28" s="66" t="s">
        <v>14</v>
      </c>
      <c r="O28" s="66" t="s">
        <v>12</v>
      </c>
      <c r="P28" s="66" t="s">
        <v>12</v>
      </c>
      <c r="Q28" s="66" t="s">
        <v>12</v>
      </c>
      <c r="R28" s="66" t="s">
        <v>12</v>
      </c>
      <c r="S28" s="66" t="s">
        <v>12</v>
      </c>
      <c r="T28" s="66" t="s">
        <v>12</v>
      </c>
      <c r="U28" s="66" t="s">
        <v>15</v>
      </c>
      <c r="AJ28" s="66" t="s">
        <v>14</v>
      </c>
      <c r="AK28" s="66" t="s">
        <v>12</v>
      </c>
      <c r="AL28" s="66" t="s">
        <v>12</v>
      </c>
      <c r="AM28" s="66" t="s">
        <v>12</v>
      </c>
      <c r="AN28" s="66" t="s">
        <v>12</v>
      </c>
      <c r="AO28" s="66" t="s">
        <v>12</v>
      </c>
      <c r="AP28" s="66" t="s">
        <v>12</v>
      </c>
      <c r="AQ28" s="66" t="s">
        <v>14</v>
      </c>
      <c r="AR28" s="66" t="s">
        <v>14</v>
      </c>
      <c r="AS28" s="66" t="s">
        <v>17</v>
      </c>
      <c r="AT28" s="66" t="s">
        <v>17</v>
      </c>
      <c r="AU28" s="66" t="s">
        <v>14</v>
      </c>
      <c r="AV28" s="66" t="s">
        <v>12</v>
      </c>
      <c r="AW28" s="66" t="s">
        <v>12</v>
      </c>
      <c r="AX28" s="66" t="s">
        <v>16</v>
      </c>
      <c r="AY28" s="66" t="s">
        <v>14</v>
      </c>
      <c r="AZ28" s="66" t="s">
        <v>14</v>
      </c>
      <c r="BA28" s="66" t="s">
        <v>16</v>
      </c>
      <c r="BB28" s="66" t="s">
        <v>12</v>
      </c>
      <c r="BC28" s="66" t="s">
        <v>12</v>
      </c>
      <c r="BD28" s="66" t="s">
        <v>12</v>
      </c>
      <c r="BE28" s="66" t="s">
        <v>12</v>
      </c>
      <c r="BF28" s="66" t="s">
        <v>12</v>
      </c>
      <c r="BG28" s="66" t="s">
        <v>12</v>
      </c>
      <c r="BH28" s="66" t="s">
        <v>12</v>
      </c>
    </row>
    <row r="29" spans="1:60" ht="24.75" customHeight="1" x14ac:dyDescent="0.25">
      <c r="A29" s="66" t="s">
        <v>90</v>
      </c>
      <c r="B29" s="66" t="s">
        <v>89</v>
      </c>
      <c r="C29" s="66" t="s">
        <v>15</v>
      </c>
      <c r="D29" s="66" t="s">
        <v>13</v>
      </c>
      <c r="E29" s="66" t="s">
        <v>15</v>
      </c>
      <c r="F29" s="66" t="s">
        <v>15</v>
      </c>
      <c r="G29" s="66" t="s">
        <v>14</v>
      </c>
      <c r="H29" s="66" t="s">
        <v>12</v>
      </c>
      <c r="I29" s="66" t="s">
        <v>12</v>
      </c>
      <c r="J29" s="66" t="s">
        <v>12</v>
      </c>
      <c r="K29" s="66" t="s">
        <v>14</v>
      </c>
      <c r="L29" s="66" t="s">
        <v>12</v>
      </c>
      <c r="M29" s="66" t="s">
        <v>14</v>
      </c>
      <c r="N29" s="66" t="s">
        <v>12</v>
      </c>
      <c r="O29" s="66" t="s">
        <v>12</v>
      </c>
      <c r="P29" s="66" t="s">
        <v>12</v>
      </c>
      <c r="Q29" s="66" t="s">
        <v>12</v>
      </c>
      <c r="R29" s="66" t="s">
        <v>12</v>
      </c>
      <c r="S29" s="66" t="s">
        <v>12</v>
      </c>
      <c r="T29" s="66" t="s">
        <v>14</v>
      </c>
      <c r="U29" s="66" t="s">
        <v>15</v>
      </c>
      <c r="AJ29" s="66" t="s">
        <v>14</v>
      </c>
      <c r="AK29" s="66" t="s">
        <v>12</v>
      </c>
      <c r="AL29" s="66" t="s">
        <v>14</v>
      </c>
      <c r="AM29" s="66" t="s">
        <v>12</v>
      </c>
      <c r="AN29" s="66" t="s">
        <v>12</v>
      </c>
      <c r="AO29" s="66" t="s">
        <v>12</v>
      </c>
      <c r="AP29" s="66" t="s">
        <v>12</v>
      </c>
      <c r="AQ29" s="66" t="s">
        <v>14</v>
      </c>
      <c r="AR29" s="66" t="s">
        <v>14</v>
      </c>
      <c r="AS29" s="66" t="s">
        <v>16</v>
      </c>
      <c r="AT29" s="66" t="s">
        <v>16</v>
      </c>
      <c r="AU29" s="66" t="s">
        <v>14</v>
      </c>
      <c r="AV29" s="66" t="s">
        <v>14</v>
      </c>
      <c r="AW29" s="66" t="s">
        <v>14</v>
      </c>
      <c r="AX29" s="66" t="s">
        <v>16</v>
      </c>
      <c r="AY29" s="66" t="s">
        <v>16</v>
      </c>
      <c r="AZ29" s="66" t="s">
        <v>16</v>
      </c>
      <c r="BA29" s="66" t="s">
        <v>16</v>
      </c>
      <c r="BB29" s="66" t="s">
        <v>14</v>
      </c>
      <c r="BC29" s="66" t="s">
        <v>14</v>
      </c>
      <c r="BD29" s="66" t="s">
        <v>14</v>
      </c>
      <c r="BE29" s="66" t="s">
        <v>12</v>
      </c>
      <c r="BF29" s="66" t="s">
        <v>14</v>
      </c>
      <c r="BG29" s="66" t="s">
        <v>14</v>
      </c>
      <c r="BH29" s="66" t="s">
        <v>12</v>
      </c>
    </row>
    <row r="30" spans="1:60" ht="24.75" customHeight="1" x14ac:dyDescent="0.25">
      <c r="A30" s="66" t="s">
        <v>90</v>
      </c>
      <c r="B30" s="66" t="s">
        <v>89</v>
      </c>
      <c r="C30" s="66" t="s">
        <v>13</v>
      </c>
      <c r="D30" s="66" t="s">
        <v>15</v>
      </c>
      <c r="E30" s="66" t="s">
        <v>15</v>
      </c>
      <c r="F30" s="66" t="s">
        <v>15</v>
      </c>
      <c r="G30" s="66" t="s">
        <v>12</v>
      </c>
      <c r="H30" s="66" t="s">
        <v>12</v>
      </c>
      <c r="I30" s="66" t="s">
        <v>12</v>
      </c>
      <c r="J30" s="66" t="s">
        <v>12</v>
      </c>
      <c r="K30" s="66" t="s">
        <v>12</v>
      </c>
      <c r="L30" s="66" t="s">
        <v>12</v>
      </c>
      <c r="M30" s="66" t="s">
        <v>19</v>
      </c>
      <c r="N30" s="66" t="s">
        <v>12</v>
      </c>
      <c r="O30" s="66" t="s">
        <v>12</v>
      </c>
      <c r="P30" s="66" t="s">
        <v>12</v>
      </c>
      <c r="Q30" s="66" t="s">
        <v>12</v>
      </c>
      <c r="R30" s="66" t="s">
        <v>12</v>
      </c>
      <c r="S30" s="66" t="s">
        <v>12</v>
      </c>
      <c r="T30" s="66" t="s">
        <v>12</v>
      </c>
      <c r="U30" s="66" t="s">
        <v>15</v>
      </c>
      <c r="AJ30" s="66" t="s">
        <v>12</v>
      </c>
      <c r="AK30" s="66" t="s">
        <v>12</v>
      </c>
      <c r="AL30" s="66" t="s">
        <v>12</v>
      </c>
      <c r="AM30" s="66" t="s">
        <v>12</v>
      </c>
      <c r="AN30" s="66" t="s">
        <v>12</v>
      </c>
      <c r="AO30" s="66" t="s">
        <v>19</v>
      </c>
      <c r="AP30" s="66" t="s">
        <v>12</v>
      </c>
      <c r="AQ30" s="66" t="s">
        <v>12</v>
      </c>
      <c r="AR30" s="66" t="s">
        <v>14</v>
      </c>
      <c r="AS30" s="66" t="s">
        <v>17</v>
      </c>
      <c r="AT30" s="66" t="s">
        <v>17</v>
      </c>
      <c r="AU30" s="66" t="s">
        <v>14</v>
      </c>
      <c r="AV30" s="66" t="s">
        <v>12</v>
      </c>
      <c r="AW30" s="66" t="s">
        <v>14</v>
      </c>
      <c r="AX30" s="66" t="s">
        <v>20</v>
      </c>
      <c r="AY30" s="66" t="s">
        <v>12</v>
      </c>
      <c r="AZ30" s="66" t="s">
        <v>14</v>
      </c>
      <c r="BA30" s="66" t="s">
        <v>20</v>
      </c>
      <c r="BB30" s="66" t="s">
        <v>12</v>
      </c>
      <c r="BC30" s="66" t="s">
        <v>12</v>
      </c>
      <c r="BD30" s="66" t="s">
        <v>16</v>
      </c>
      <c r="BE30" s="66" t="s">
        <v>19</v>
      </c>
      <c r="BF30" s="66" t="s">
        <v>19</v>
      </c>
      <c r="BG30" s="66" t="s">
        <v>14</v>
      </c>
      <c r="BH30" s="66" t="s">
        <v>16</v>
      </c>
    </row>
    <row r="31" spans="1:60" ht="24.75" customHeight="1" x14ac:dyDescent="0.25">
      <c r="A31" s="66" t="s">
        <v>90</v>
      </c>
      <c r="B31" s="66" t="s">
        <v>89</v>
      </c>
      <c r="C31" s="66" t="s">
        <v>15</v>
      </c>
      <c r="D31" s="66" t="s">
        <v>13</v>
      </c>
      <c r="E31" s="66" t="s">
        <v>15</v>
      </c>
      <c r="F31" s="66" t="s">
        <v>15</v>
      </c>
      <c r="G31" s="66" t="s">
        <v>12</v>
      </c>
      <c r="H31" s="66" t="s">
        <v>14</v>
      </c>
      <c r="I31" s="66" t="s">
        <v>12</v>
      </c>
      <c r="J31" s="66" t="s">
        <v>12</v>
      </c>
      <c r="K31" s="66" t="s">
        <v>14</v>
      </c>
      <c r="L31" s="66" t="s">
        <v>14</v>
      </c>
      <c r="M31" s="66" t="s">
        <v>16</v>
      </c>
      <c r="N31" s="66" t="s">
        <v>14</v>
      </c>
      <c r="O31" s="66" t="s">
        <v>16</v>
      </c>
      <c r="P31" s="66" t="s">
        <v>16</v>
      </c>
      <c r="Q31" s="66" t="s">
        <v>12</v>
      </c>
      <c r="R31" s="66" t="s">
        <v>12</v>
      </c>
      <c r="S31" s="66" t="s">
        <v>12</v>
      </c>
      <c r="T31" s="66" t="s">
        <v>20</v>
      </c>
      <c r="U31" s="66" t="s">
        <v>15</v>
      </c>
      <c r="AJ31" s="66" t="s">
        <v>12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16</v>
      </c>
      <c r="AR31" s="66" t="s">
        <v>17</v>
      </c>
      <c r="AS31" s="66" t="s">
        <v>17</v>
      </c>
      <c r="AT31" s="66" t="s">
        <v>18</v>
      </c>
      <c r="AU31" s="66" t="s">
        <v>17</v>
      </c>
      <c r="AV31" s="66" t="s">
        <v>16</v>
      </c>
      <c r="AW31" s="66" t="s">
        <v>16</v>
      </c>
      <c r="AX31" s="66" t="s">
        <v>16</v>
      </c>
      <c r="AY31" s="66" t="s">
        <v>16</v>
      </c>
      <c r="AZ31" s="66" t="s">
        <v>12</v>
      </c>
      <c r="BA31" s="66" t="s">
        <v>16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12</v>
      </c>
      <c r="BG31" s="66" t="s">
        <v>14</v>
      </c>
      <c r="BH31" s="66" t="s">
        <v>14</v>
      </c>
    </row>
    <row r="32" spans="1:60" ht="24.75" customHeight="1" x14ac:dyDescent="0.25">
      <c r="A32" s="66" t="s">
        <v>90</v>
      </c>
      <c r="B32" s="66" t="s">
        <v>89</v>
      </c>
      <c r="C32" s="66" t="s">
        <v>15</v>
      </c>
      <c r="D32" s="66" t="s">
        <v>15</v>
      </c>
      <c r="E32" s="66" t="s">
        <v>15</v>
      </c>
      <c r="F32" s="66" t="s">
        <v>13</v>
      </c>
      <c r="G32" s="66" t="s">
        <v>12</v>
      </c>
      <c r="H32" s="66" t="s">
        <v>12</v>
      </c>
      <c r="I32" s="66" t="s">
        <v>12</v>
      </c>
      <c r="J32" s="66" t="s">
        <v>12</v>
      </c>
      <c r="K32" s="66" t="s">
        <v>12</v>
      </c>
      <c r="L32" s="66" t="s">
        <v>12</v>
      </c>
      <c r="M32" s="66" t="s">
        <v>14</v>
      </c>
      <c r="N32" s="66" t="s">
        <v>12</v>
      </c>
      <c r="O32" s="66" t="s">
        <v>14</v>
      </c>
      <c r="P32" s="66" t="s">
        <v>14</v>
      </c>
      <c r="Q32" s="66" t="s">
        <v>12</v>
      </c>
      <c r="R32" s="66" t="s">
        <v>12</v>
      </c>
      <c r="S32" s="66" t="s">
        <v>12</v>
      </c>
      <c r="T32" s="66" t="s">
        <v>12</v>
      </c>
      <c r="U32" s="66" t="s">
        <v>15</v>
      </c>
      <c r="AJ32" s="66" t="s">
        <v>16</v>
      </c>
      <c r="AK32" s="66" t="s">
        <v>12</v>
      </c>
      <c r="AL32" s="66" t="s">
        <v>12</v>
      </c>
      <c r="AM32" s="66" t="s">
        <v>12</v>
      </c>
      <c r="AN32" s="66" t="s">
        <v>12</v>
      </c>
      <c r="AO32" s="66" t="s">
        <v>12</v>
      </c>
      <c r="AP32" s="66" t="s">
        <v>12</v>
      </c>
      <c r="AQ32" s="66" t="s">
        <v>12</v>
      </c>
      <c r="AR32" s="66" t="s">
        <v>12</v>
      </c>
      <c r="AS32" s="66" t="s">
        <v>14</v>
      </c>
      <c r="AT32" s="66" t="s">
        <v>16</v>
      </c>
      <c r="AU32" s="66" t="s">
        <v>14</v>
      </c>
      <c r="AV32" s="66" t="s">
        <v>12</v>
      </c>
      <c r="AW32" s="66" t="s">
        <v>14</v>
      </c>
      <c r="AX32" s="66" t="s">
        <v>16</v>
      </c>
      <c r="AY32" s="66" t="s">
        <v>12</v>
      </c>
      <c r="AZ32" s="66" t="s">
        <v>12</v>
      </c>
      <c r="BA32" s="66" t="s">
        <v>16</v>
      </c>
      <c r="BB32" s="66" t="s">
        <v>12</v>
      </c>
      <c r="BC32" s="66" t="s">
        <v>12</v>
      </c>
      <c r="BD32" s="66" t="s">
        <v>12</v>
      </c>
      <c r="BE32" s="66" t="s">
        <v>12</v>
      </c>
      <c r="BF32" s="66" t="s">
        <v>12</v>
      </c>
      <c r="BG32" s="66" t="s">
        <v>12</v>
      </c>
      <c r="BH32" s="66" t="s">
        <v>12</v>
      </c>
    </row>
    <row r="33" spans="1:60" ht="24.75" customHeight="1" x14ac:dyDescent="0.25">
      <c r="A33" s="66" t="s">
        <v>90</v>
      </c>
      <c r="B33" s="66" t="s">
        <v>89</v>
      </c>
      <c r="C33" s="66" t="s">
        <v>15</v>
      </c>
      <c r="D33" s="66" t="s">
        <v>15</v>
      </c>
      <c r="E33" s="66" t="s">
        <v>15</v>
      </c>
      <c r="F33" s="66" t="s">
        <v>13</v>
      </c>
      <c r="G33" s="66" t="s">
        <v>12</v>
      </c>
      <c r="H33" s="66" t="s">
        <v>12</v>
      </c>
      <c r="I33" s="66" t="s">
        <v>12</v>
      </c>
      <c r="J33" s="66" t="s">
        <v>12</v>
      </c>
      <c r="K33" s="66" t="s">
        <v>12</v>
      </c>
      <c r="L33" s="66" t="s">
        <v>16</v>
      </c>
      <c r="M33" s="66" t="s">
        <v>19</v>
      </c>
      <c r="N33" s="66" t="s">
        <v>12</v>
      </c>
      <c r="O33" s="66" t="s">
        <v>16</v>
      </c>
      <c r="P33" s="66" t="s">
        <v>14</v>
      </c>
      <c r="Q33" s="66" t="s">
        <v>14</v>
      </c>
      <c r="R33" s="66" t="s">
        <v>14</v>
      </c>
      <c r="S33" s="66" t="s">
        <v>14</v>
      </c>
      <c r="T33" s="66" t="s">
        <v>20</v>
      </c>
      <c r="U33" s="66" t="s">
        <v>15</v>
      </c>
      <c r="AJ33" s="66" t="s">
        <v>12</v>
      </c>
      <c r="AK33" s="66" t="s">
        <v>12</v>
      </c>
      <c r="AL33" s="66" t="s">
        <v>16</v>
      </c>
      <c r="AM33" s="66" t="s">
        <v>16</v>
      </c>
      <c r="AN33" s="66" t="s">
        <v>12</v>
      </c>
      <c r="AO33" s="66" t="s">
        <v>12</v>
      </c>
      <c r="AP33" s="66" t="s">
        <v>12</v>
      </c>
      <c r="AQ33" s="66" t="s">
        <v>12</v>
      </c>
      <c r="AR33" s="66" t="s">
        <v>12</v>
      </c>
      <c r="AS33" s="66" t="s">
        <v>17</v>
      </c>
      <c r="AT33" s="66" t="s">
        <v>18</v>
      </c>
      <c r="AU33" s="66" t="s">
        <v>12</v>
      </c>
      <c r="AV33" s="66" t="s">
        <v>19</v>
      </c>
      <c r="AW33" s="66" t="s">
        <v>20</v>
      </c>
      <c r="AX33" s="66" t="s">
        <v>20</v>
      </c>
      <c r="AY33" s="66" t="s">
        <v>17</v>
      </c>
      <c r="AZ33" s="66" t="s">
        <v>20</v>
      </c>
      <c r="BA33" s="66" t="s">
        <v>20</v>
      </c>
      <c r="BB33" s="66" t="s">
        <v>12</v>
      </c>
      <c r="BC33" s="66" t="s">
        <v>12</v>
      </c>
      <c r="BD33" s="66" t="s">
        <v>12</v>
      </c>
      <c r="BE33" s="66" t="s">
        <v>19</v>
      </c>
      <c r="BF33" s="66" t="s">
        <v>19</v>
      </c>
      <c r="BG33" s="66" t="s">
        <v>12</v>
      </c>
      <c r="BH33" s="66" t="s">
        <v>12</v>
      </c>
    </row>
    <row r="34" spans="1:60" ht="24.75" customHeight="1" x14ac:dyDescent="0.25">
      <c r="A34" s="66" t="s">
        <v>90</v>
      </c>
      <c r="B34" s="66" t="s">
        <v>89</v>
      </c>
      <c r="C34" s="66" t="s">
        <v>15</v>
      </c>
      <c r="D34" s="66" t="s">
        <v>15</v>
      </c>
      <c r="E34" s="66" t="s">
        <v>15</v>
      </c>
      <c r="F34" s="66" t="s">
        <v>13</v>
      </c>
      <c r="G34" s="66" t="s">
        <v>12</v>
      </c>
      <c r="H34" s="66" t="s">
        <v>14</v>
      </c>
      <c r="I34" s="66" t="s">
        <v>12</v>
      </c>
      <c r="J34" s="66" t="s">
        <v>12</v>
      </c>
      <c r="K34" s="66" t="s">
        <v>16</v>
      </c>
      <c r="L34" s="66" t="s">
        <v>16</v>
      </c>
      <c r="M34" s="66" t="s">
        <v>20</v>
      </c>
      <c r="N34" s="66" t="s">
        <v>12</v>
      </c>
      <c r="O34" s="66" t="s">
        <v>12</v>
      </c>
      <c r="P34" s="66" t="s">
        <v>12</v>
      </c>
      <c r="Q34" s="66" t="s">
        <v>14</v>
      </c>
      <c r="R34" s="66" t="s">
        <v>12</v>
      </c>
      <c r="S34" s="66" t="s">
        <v>14</v>
      </c>
      <c r="T34" s="66" t="s">
        <v>12</v>
      </c>
      <c r="U34" s="66" t="s">
        <v>15</v>
      </c>
      <c r="AJ34" s="66" t="s">
        <v>12</v>
      </c>
      <c r="AK34" s="66" t="s">
        <v>12</v>
      </c>
      <c r="AL34" s="66" t="s">
        <v>14</v>
      </c>
      <c r="AM34" s="66" t="s">
        <v>14</v>
      </c>
      <c r="AN34" s="66" t="s">
        <v>12</v>
      </c>
      <c r="AO34" s="66" t="s">
        <v>12</v>
      </c>
      <c r="AP34" s="66" t="s">
        <v>12</v>
      </c>
      <c r="AQ34" s="66" t="s">
        <v>12</v>
      </c>
      <c r="AR34" s="66" t="s">
        <v>14</v>
      </c>
      <c r="AS34" s="66" t="s">
        <v>14</v>
      </c>
      <c r="AT34" s="66" t="s">
        <v>17</v>
      </c>
      <c r="AU34" s="66" t="s">
        <v>12</v>
      </c>
      <c r="AV34" s="66" t="s">
        <v>12</v>
      </c>
      <c r="AW34" s="66" t="s">
        <v>12</v>
      </c>
      <c r="AX34" s="66" t="s">
        <v>20</v>
      </c>
      <c r="AY34" s="66" t="s">
        <v>17</v>
      </c>
      <c r="AZ34" s="66" t="s">
        <v>16</v>
      </c>
      <c r="BA34" s="66" t="s">
        <v>20</v>
      </c>
      <c r="BB34" s="66" t="s">
        <v>12</v>
      </c>
      <c r="BC34" s="66" t="s">
        <v>12</v>
      </c>
      <c r="BD34" s="66" t="s">
        <v>12</v>
      </c>
      <c r="BE34" s="66" t="s">
        <v>12</v>
      </c>
      <c r="BF34" s="66" t="s">
        <v>20</v>
      </c>
      <c r="BG34" s="66" t="s">
        <v>12</v>
      </c>
      <c r="BH34" s="66" t="s">
        <v>12</v>
      </c>
    </row>
    <row r="35" spans="1:60" ht="24.75" customHeight="1" x14ac:dyDescent="0.25">
      <c r="A35" s="66" t="s">
        <v>90</v>
      </c>
      <c r="B35" s="66" t="s">
        <v>89</v>
      </c>
      <c r="C35" s="66" t="s">
        <v>13</v>
      </c>
      <c r="D35" s="66" t="s">
        <v>15</v>
      </c>
      <c r="E35" s="66" t="s">
        <v>15</v>
      </c>
      <c r="F35" s="66" t="s">
        <v>15</v>
      </c>
      <c r="G35" s="66" t="s">
        <v>16</v>
      </c>
      <c r="H35" s="66" t="s">
        <v>14</v>
      </c>
      <c r="I35" s="66" t="s">
        <v>14</v>
      </c>
      <c r="J35" s="66" t="s">
        <v>14</v>
      </c>
      <c r="K35" s="66" t="s">
        <v>14</v>
      </c>
      <c r="L35" s="66" t="s">
        <v>16</v>
      </c>
      <c r="M35" s="66" t="s">
        <v>17</v>
      </c>
      <c r="N35" s="66" t="s">
        <v>16</v>
      </c>
      <c r="O35" s="66" t="s">
        <v>16</v>
      </c>
      <c r="P35" s="66" t="s">
        <v>14</v>
      </c>
      <c r="Q35" s="66" t="s">
        <v>14</v>
      </c>
      <c r="R35" s="66" t="s">
        <v>14</v>
      </c>
      <c r="S35" s="66" t="s">
        <v>16</v>
      </c>
      <c r="T35" s="66" t="s">
        <v>14</v>
      </c>
      <c r="U35" s="66" t="s">
        <v>15</v>
      </c>
      <c r="AJ35" s="66" t="s">
        <v>16</v>
      </c>
      <c r="AK35" s="66" t="s">
        <v>12</v>
      </c>
      <c r="AL35" s="66" t="s">
        <v>14</v>
      </c>
      <c r="AM35" s="66" t="s">
        <v>12</v>
      </c>
      <c r="AN35" s="66" t="s">
        <v>16</v>
      </c>
      <c r="AO35" s="66" t="s">
        <v>17</v>
      </c>
      <c r="AP35" s="66" t="s">
        <v>16</v>
      </c>
      <c r="AQ35" s="66" t="s">
        <v>16</v>
      </c>
      <c r="AR35" s="66" t="s">
        <v>18</v>
      </c>
      <c r="AS35" s="66" t="s">
        <v>17</v>
      </c>
      <c r="AT35" s="66" t="s">
        <v>18</v>
      </c>
      <c r="AU35" s="66" t="s">
        <v>18</v>
      </c>
      <c r="AV35" s="66" t="s">
        <v>16</v>
      </c>
      <c r="AW35" s="66" t="s">
        <v>14</v>
      </c>
      <c r="AX35" s="66" t="s">
        <v>14</v>
      </c>
      <c r="AY35" s="66" t="s">
        <v>14</v>
      </c>
      <c r="AZ35" s="66" t="s">
        <v>14</v>
      </c>
      <c r="BA35" s="66" t="s">
        <v>14</v>
      </c>
      <c r="BB35" s="66" t="s">
        <v>14</v>
      </c>
      <c r="BC35" s="66" t="s">
        <v>14</v>
      </c>
      <c r="BD35" s="66" t="s">
        <v>14</v>
      </c>
      <c r="BE35" s="66" t="s">
        <v>14</v>
      </c>
      <c r="BF35" s="66" t="s">
        <v>14</v>
      </c>
      <c r="BG35" s="66" t="s">
        <v>16</v>
      </c>
      <c r="BH35" s="66" t="s">
        <v>14</v>
      </c>
    </row>
    <row r="36" spans="1:60" ht="24.75" customHeight="1" x14ac:dyDescent="0.25">
      <c r="A36" s="66" t="s">
        <v>90</v>
      </c>
      <c r="B36" s="66" t="s">
        <v>89</v>
      </c>
      <c r="C36" s="66" t="s">
        <v>13</v>
      </c>
      <c r="D36" s="66" t="s">
        <v>13</v>
      </c>
      <c r="E36" s="66" t="s">
        <v>15</v>
      </c>
      <c r="F36" s="66" t="s">
        <v>15</v>
      </c>
      <c r="G36" s="66" t="s">
        <v>14</v>
      </c>
      <c r="H36" s="66" t="s">
        <v>16</v>
      </c>
      <c r="I36" s="66" t="s">
        <v>14</v>
      </c>
      <c r="J36" s="66" t="s">
        <v>16</v>
      </c>
      <c r="K36" s="66" t="s">
        <v>16</v>
      </c>
      <c r="L36" s="66" t="s">
        <v>16</v>
      </c>
      <c r="M36" s="66" t="s">
        <v>20</v>
      </c>
      <c r="N36" s="66" t="s">
        <v>14</v>
      </c>
      <c r="O36" s="66" t="s">
        <v>14</v>
      </c>
      <c r="P36" s="66" t="s">
        <v>12</v>
      </c>
      <c r="Q36" s="66" t="s">
        <v>17</v>
      </c>
      <c r="R36" s="66" t="s">
        <v>12</v>
      </c>
      <c r="S36" s="66" t="s">
        <v>16</v>
      </c>
      <c r="T36" s="66" t="s">
        <v>12</v>
      </c>
      <c r="U36" s="66" t="s">
        <v>15</v>
      </c>
      <c r="AJ36" s="66" t="s">
        <v>16</v>
      </c>
      <c r="AK36" s="66" t="s">
        <v>14</v>
      </c>
      <c r="AL36" s="66" t="s">
        <v>16</v>
      </c>
      <c r="AM36" s="66" t="s">
        <v>16</v>
      </c>
      <c r="AN36" s="66" t="s">
        <v>14</v>
      </c>
      <c r="AO36" s="66" t="s">
        <v>16</v>
      </c>
      <c r="AP36" s="66" t="s">
        <v>16</v>
      </c>
      <c r="AQ36" s="66" t="s">
        <v>14</v>
      </c>
      <c r="AR36" s="66" t="s">
        <v>18</v>
      </c>
      <c r="AS36" s="66" t="s">
        <v>16</v>
      </c>
      <c r="AT36" s="66" t="s">
        <v>14</v>
      </c>
      <c r="AU36" s="66" t="s">
        <v>18</v>
      </c>
      <c r="AV36" s="66" t="s">
        <v>14</v>
      </c>
      <c r="AW36" s="66" t="s">
        <v>16</v>
      </c>
      <c r="AX36" s="66" t="s">
        <v>18</v>
      </c>
      <c r="AY36" s="66" t="s">
        <v>12</v>
      </c>
      <c r="AZ36" s="66" t="s">
        <v>14</v>
      </c>
      <c r="BA36" s="66" t="s">
        <v>17</v>
      </c>
      <c r="BB36" s="66" t="s">
        <v>12</v>
      </c>
      <c r="BC36" s="66" t="s">
        <v>12</v>
      </c>
      <c r="BD36" s="66" t="s">
        <v>12</v>
      </c>
      <c r="BE36" s="66" t="s">
        <v>12</v>
      </c>
      <c r="BF36" s="66" t="s">
        <v>14</v>
      </c>
      <c r="BG36" s="66" t="s">
        <v>16</v>
      </c>
      <c r="BH36" s="66" t="s">
        <v>14</v>
      </c>
    </row>
    <row r="37" spans="1:60" ht="24.75" customHeight="1" x14ac:dyDescent="0.25">
      <c r="A37" s="66" t="s">
        <v>90</v>
      </c>
      <c r="B37" s="66" t="s">
        <v>89</v>
      </c>
      <c r="C37" s="66" t="s">
        <v>13</v>
      </c>
      <c r="D37" s="66" t="s">
        <v>15</v>
      </c>
      <c r="E37" s="66" t="s">
        <v>15</v>
      </c>
      <c r="F37" s="66" t="s">
        <v>15</v>
      </c>
      <c r="G37" s="66" t="s">
        <v>12</v>
      </c>
      <c r="H37" s="66" t="s">
        <v>12</v>
      </c>
      <c r="I37" s="66" t="s">
        <v>12</v>
      </c>
      <c r="J37" s="66" t="s">
        <v>12</v>
      </c>
      <c r="K37" s="66" t="s">
        <v>12</v>
      </c>
      <c r="L37" s="66" t="s">
        <v>14</v>
      </c>
      <c r="M37" s="66" t="s">
        <v>20</v>
      </c>
      <c r="N37" s="66" t="s">
        <v>14</v>
      </c>
      <c r="O37" s="66" t="s">
        <v>14</v>
      </c>
      <c r="P37" s="66" t="s">
        <v>16</v>
      </c>
      <c r="Q37" s="66" t="s">
        <v>12</v>
      </c>
      <c r="R37" s="66" t="s">
        <v>12</v>
      </c>
      <c r="S37" s="66" t="s">
        <v>12</v>
      </c>
      <c r="T37" s="66" t="s">
        <v>20</v>
      </c>
      <c r="U37" s="66" t="s">
        <v>15</v>
      </c>
      <c r="AJ37" s="66" t="s">
        <v>12</v>
      </c>
      <c r="AK37" s="66" t="s">
        <v>12</v>
      </c>
      <c r="AL37" s="66" t="s">
        <v>12</v>
      </c>
      <c r="AM37" s="66" t="s">
        <v>12</v>
      </c>
      <c r="AN37" s="66" t="s">
        <v>14</v>
      </c>
      <c r="AO37" s="66" t="s">
        <v>12</v>
      </c>
      <c r="AP37" s="66" t="s">
        <v>12</v>
      </c>
      <c r="AQ37" s="66" t="s">
        <v>19</v>
      </c>
      <c r="AR37" s="66" t="s">
        <v>19</v>
      </c>
      <c r="AS37" s="66" t="s">
        <v>19</v>
      </c>
      <c r="AT37" s="66" t="s">
        <v>19</v>
      </c>
      <c r="AU37" s="66" t="s">
        <v>19</v>
      </c>
      <c r="AV37" s="66" t="s">
        <v>16</v>
      </c>
      <c r="AW37" s="66" t="s">
        <v>17</v>
      </c>
      <c r="AX37" s="66" t="s">
        <v>18</v>
      </c>
      <c r="AY37" s="66" t="s">
        <v>16</v>
      </c>
      <c r="AZ37" s="66" t="s">
        <v>18</v>
      </c>
      <c r="BA37" s="66" t="s">
        <v>18</v>
      </c>
      <c r="BB37" s="66" t="s">
        <v>12</v>
      </c>
      <c r="BC37" s="66" t="s">
        <v>12</v>
      </c>
      <c r="BD37" s="66" t="s">
        <v>12</v>
      </c>
      <c r="BE37" s="66" t="s">
        <v>12</v>
      </c>
      <c r="BF37" s="66" t="s">
        <v>20</v>
      </c>
      <c r="BG37" s="66" t="s">
        <v>14</v>
      </c>
      <c r="BH37" s="66" t="s">
        <v>12</v>
      </c>
    </row>
    <row r="38" spans="1:60" ht="24.75" customHeight="1" x14ac:dyDescent="0.25">
      <c r="A38" s="66" t="s">
        <v>90</v>
      </c>
      <c r="B38" s="66" t="s">
        <v>89</v>
      </c>
      <c r="C38" s="66" t="s">
        <v>13</v>
      </c>
      <c r="D38" s="66" t="s">
        <v>13</v>
      </c>
      <c r="E38" s="66" t="s">
        <v>15</v>
      </c>
      <c r="F38" s="66" t="s">
        <v>15</v>
      </c>
      <c r="G38" s="66" t="s">
        <v>14</v>
      </c>
      <c r="H38" s="66" t="s">
        <v>14</v>
      </c>
      <c r="I38" s="66" t="s">
        <v>14</v>
      </c>
      <c r="J38" s="66" t="s">
        <v>12</v>
      </c>
      <c r="K38" s="66" t="s">
        <v>14</v>
      </c>
      <c r="L38" s="66" t="s">
        <v>12</v>
      </c>
      <c r="M38" s="66" t="s">
        <v>17</v>
      </c>
      <c r="N38" s="66" t="s">
        <v>14</v>
      </c>
      <c r="O38" s="66" t="s">
        <v>14</v>
      </c>
      <c r="P38" s="66" t="s">
        <v>14</v>
      </c>
      <c r="Q38" s="66" t="s">
        <v>19</v>
      </c>
      <c r="R38" s="66" t="s">
        <v>14</v>
      </c>
      <c r="S38" s="66" t="s">
        <v>19</v>
      </c>
      <c r="T38" s="66" t="s">
        <v>19</v>
      </c>
      <c r="U38" s="66" t="s">
        <v>15</v>
      </c>
      <c r="AJ38" s="66" t="s">
        <v>14</v>
      </c>
      <c r="AK38" s="66" t="s">
        <v>14</v>
      </c>
      <c r="AL38" s="66" t="s">
        <v>14</v>
      </c>
      <c r="AM38" s="66" t="s">
        <v>14</v>
      </c>
      <c r="AN38" s="66" t="s">
        <v>14</v>
      </c>
      <c r="AO38" s="66" t="s">
        <v>14</v>
      </c>
      <c r="AP38" s="66" t="s">
        <v>14</v>
      </c>
      <c r="AQ38" s="66" t="s">
        <v>14</v>
      </c>
      <c r="AR38" s="66" t="s">
        <v>16</v>
      </c>
      <c r="AS38" s="66" t="s">
        <v>16</v>
      </c>
      <c r="AT38" s="66" t="s">
        <v>17</v>
      </c>
      <c r="AU38" s="66" t="s">
        <v>14</v>
      </c>
      <c r="AV38" s="66" t="s">
        <v>16</v>
      </c>
      <c r="AW38" s="66" t="s">
        <v>16</v>
      </c>
      <c r="AX38" s="66" t="s">
        <v>18</v>
      </c>
      <c r="AY38" s="66" t="s">
        <v>14</v>
      </c>
      <c r="AZ38" s="66" t="s">
        <v>16</v>
      </c>
      <c r="BA38" s="66" t="s">
        <v>18</v>
      </c>
      <c r="BB38" s="66" t="s">
        <v>14</v>
      </c>
      <c r="BC38" s="66" t="s">
        <v>14</v>
      </c>
      <c r="BD38" s="66" t="s">
        <v>14</v>
      </c>
      <c r="BE38" s="66" t="s">
        <v>19</v>
      </c>
      <c r="BF38" s="66" t="s">
        <v>20</v>
      </c>
      <c r="BG38" s="66" t="s">
        <v>16</v>
      </c>
      <c r="BH38" s="66" t="s">
        <v>14</v>
      </c>
    </row>
    <row r="39" spans="1:60" ht="24.75" customHeight="1" x14ac:dyDescent="0.25">
      <c r="A39" s="66" t="s">
        <v>90</v>
      </c>
      <c r="B39" s="66" t="s">
        <v>89</v>
      </c>
      <c r="C39" s="66" t="s">
        <v>15</v>
      </c>
      <c r="D39" s="66" t="s">
        <v>15</v>
      </c>
      <c r="E39" s="66" t="s">
        <v>15</v>
      </c>
      <c r="F39" s="66" t="s">
        <v>13</v>
      </c>
      <c r="G39" s="66" t="s">
        <v>12</v>
      </c>
      <c r="H39" s="66" t="s">
        <v>12</v>
      </c>
      <c r="I39" s="66" t="s">
        <v>12</v>
      </c>
      <c r="J39" s="66" t="s">
        <v>12</v>
      </c>
      <c r="K39" s="66" t="s">
        <v>12</v>
      </c>
      <c r="L39" s="66" t="s">
        <v>12</v>
      </c>
      <c r="M39" s="66" t="s">
        <v>16</v>
      </c>
      <c r="N39" s="66" t="s">
        <v>12</v>
      </c>
      <c r="O39" s="66" t="s">
        <v>12</v>
      </c>
      <c r="P39" s="66" t="s">
        <v>12</v>
      </c>
      <c r="Q39" s="66" t="s">
        <v>12</v>
      </c>
      <c r="R39" s="66" t="s">
        <v>12</v>
      </c>
      <c r="S39" s="66" t="s">
        <v>14</v>
      </c>
      <c r="T39" s="66" t="s">
        <v>12</v>
      </c>
      <c r="U39" s="66" t="s">
        <v>15</v>
      </c>
      <c r="AJ39" s="66" t="s">
        <v>12</v>
      </c>
      <c r="AK39" s="66" t="s">
        <v>12</v>
      </c>
      <c r="AL39" s="66" t="s">
        <v>12</v>
      </c>
      <c r="AM39" s="66" t="s">
        <v>12</v>
      </c>
      <c r="AN39" s="66" t="s">
        <v>12</v>
      </c>
      <c r="AO39" s="66" t="s">
        <v>12</v>
      </c>
      <c r="AP39" s="66" t="s">
        <v>14</v>
      </c>
      <c r="AQ39" s="66" t="s">
        <v>12</v>
      </c>
      <c r="AR39" s="66" t="s">
        <v>16</v>
      </c>
      <c r="AS39" s="66" t="s">
        <v>12</v>
      </c>
      <c r="AT39" s="66" t="s">
        <v>16</v>
      </c>
      <c r="AU39" s="66" t="s">
        <v>16</v>
      </c>
      <c r="AV39" s="66" t="s">
        <v>12</v>
      </c>
      <c r="AW39" s="66" t="s">
        <v>14</v>
      </c>
      <c r="AX39" s="66" t="s">
        <v>16</v>
      </c>
      <c r="AY39" s="66" t="s">
        <v>14</v>
      </c>
      <c r="AZ39" s="66" t="s">
        <v>14</v>
      </c>
      <c r="BA39" s="66" t="s">
        <v>14</v>
      </c>
      <c r="BB39" s="66" t="s">
        <v>12</v>
      </c>
      <c r="BC39" s="66" t="s">
        <v>12</v>
      </c>
      <c r="BD39" s="66" t="s">
        <v>12</v>
      </c>
      <c r="BE39" s="66" t="s">
        <v>12</v>
      </c>
      <c r="BF39" s="66" t="s">
        <v>12</v>
      </c>
      <c r="BG39" s="66" t="s">
        <v>12</v>
      </c>
      <c r="BH39" s="66" t="s">
        <v>12</v>
      </c>
    </row>
    <row r="40" spans="1:60" ht="24.75" customHeight="1" x14ac:dyDescent="0.25">
      <c r="A40" s="66" t="s">
        <v>90</v>
      </c>
      <c r="B40" s="66" t="s">
        <v>89</v>
      </c>
      <c r="C40" s="66" t="s">
        <v>15</v>
      </c>
      <c r="D40" s="66" t="s">
        <v>13</v>
      </c>
      <c r="E40" s="66" t="s">
        <v>15</v>
      </c>
      <c r="F40" s="66" t="s">
        <v>15</v>
      </c>
      <c r="G40" s="66" t="s">
        <v>17</v>
      </c>
      <c r="H40" s="66" t="s">
        <v>16</v>
      </c>
      <c r="I40" s="66" t="s">
        <v>16</v>
      </c>
      <c r="J40" s="66" t="s">
        <v>14</v>
      </c>
      <c r="K40" s="66" t="s">
        <v>16</v>
      </c>
      <c r="L40" s="66" t="s">
        <v>16</v>
      </c>
      <c r="M40" s="66" t="s">
        <v>17</v>
      </c>
      <c r="N40" s="66" t="s">
        <v>14</v>
      </c>
      <c r="O40" s="66" t="s">
        <v>14</v>
      </c>
      <c r="P40" s="66" t="s">
        <v>14</v>
      </c>
      <c r="Q40" s="66" t="s">
        <v>12</v>
      </c>
      <c r="R40" s="66" t="s">
        <v>14</v>
      </c>
      <c r="S40" s="66" t="s">
        <v>14</v>
      </c>
      <c r="T40" s="66" t="s">
        <v>12</v>
      </c>
      <c r="U40" s="66" t="s">
        <v>15</v>
      </c>
      <c r="AJ40" s="66" t="s">
        <v>14</v>
      </c>
      <c r="AK40" s="66" t="s">
        <v>14</v>
      </c>
      <c r="AL40" s="66" t="s">
        <v>16</v>
      </c>
      <c r="AM40" s="66" t="s">
        <v>14</v>
      </c>
      <c r="AN40" s="66" t="s">
        <v>14</v>
      </c>
      <c r="AO40" s="66" t="s">
        <v>12</v>
      </c>
      <c r="AP40" s="66" t="s">
        <v>14</v>
      </c>
      <c r="AQ40" s="66" t="s">
        <v>14</v>
      </c>
      <c r="AR40" s="66" t="s">
        <v>16</v>
      </c>
      <c r="AS40" s="66" t="s">
        <v>16</v>
      </c>
      <c r="AT40" s="66" t="s">
        <v>14</v>
      </c>
      <c r="AU40" s="66" t="s">
        <v>16</v>
      </c>
      <c r="AV40" s="66" t="s">
        <v>16</v>
      </c>
      <c r="AW40" s="66" t="s">
        <v>16</v>
      </c>
      <c r="AX40" s="66" t="s">
        <v>20</v>
      </c>
      <c r="AY40" s="66" t="s">
        <v>16</v>
      </c>
      <c r="AZ40" s="66" t="s">
        <v>16</v>
      </c>
      <c r="BA40" s="66" t="s">
        <v>20</v>
      </c>
      <c r="BB40" s="66" t="s">
        <v>20</v>
      </c>
      <c r="BC40" s="66" t="s">
        <v>20</v>
      </c>
      <c r="BD40" s="66" t="s">
        <v>14</v>
      </c>
      <c r="BE40" s="66" t="s">
        <v>20</v>
      </c>
      <c r="BF40" s="66" t="s">
        <v>20</v>
      </c>
      <c r="BG40" s="66" t="s">
        <v>14</v>
      </c>
      <c r="BH40" s="66" t="s">
        <v>14</v>
      </c>
    </row>
    <row r="41" spans="1:60" ht="24.75" customHeight="1" x14ac:dyDescent="0.25">
      <c r="A41" s="66" t="s">
        <v>90</v>
      </c>
      <c r="B41" s="66" t="s">
        <v>89</v>
      </c>
      <c r="C41" s="66" t="s">
        <v>15</v>
      </c>
      <c r="D41" s="66" t="s">
        <v>15</v>
      </c>
      <c r="E41" s="66" t="s">
        <v>15</v>
      </c>
      <c r="F41" s="66" t="s">
        <v>13</v>
      </c>
      <c r="G41" s="66" t="s">
        <v>12</v>
      </c>
      <c r="H41" s="66" t="s">
        <v>12</v>
      </c>
      <c r="I41" s="66" t="s">
        <v>12</v>
      </c>
      <c r="J41" s="66" t="s">
        <v>12</v>
      </c>
      <c r="K41" s="66" t="s">
        <v>12</v>
      </c>
      <c r="L41" s="66" t="s">
        <v>12</v>
      </c>
      <c r="M41" s="66" t="s">
        <v>14</v>
      </c>
      <c r="N41" s="66" t="s">
        <v>12</v>
      </c>
      <c r="O41" s="66" t="s">
        <v>12</v>
      </c>
      <c r="P41" s="66" t="s">
        <v>14</v>
      </c>
      <c r="Q41" s="66" t="s">
        <v>12</v>
      </c>
      <c r="R41" s="66" t="s">
        <v>12</v>
      </c>
      <c r="S41" s="66" t="s">
        <v>12</v>
      </c>
      <c r="T41" s="66" t="s">
        <v>20</v>
      </c>
      <c r="U41" s="66" t="s">
        <v>13</v>
      </c>
      <c r="V41" s="66" t="s">
        <v>12</v>
      </c>
      <c r="W41" s="66" t="s">
        <v>12</v>
      </c>
      <c r="X41" s="66" t="s">
        <v>12</v>
      </c>
      <c r="Y41" s="66" t="s">
        <v>12</v>
      </c>
      <c r="Z41" s="66" t="s">
        <v>12</v>
      </c>
      <c r="AA41" s="66" t="s">
        <v>12</v>
      </c>
      <c r="AB41" s="66" t="s">
        <v>12</v>
      </c>
      <c r="AC41" s="66" t="s">
        <v>12</v>
      </c>
      <c r="AD41" s="66" t="s">
        <v>12</v>
      </c>
      <c r="AE41" s="66" t="s">
        <v>12</v>
      </c>
      <c r="AF41" s="66" t="s">
        <v>12</v>
      </c>
      <c r="AG41" s="66" t="s">
        <v>12</v>
      </c>
      <c r="AH41" s="66" t="s">
        <v>12</v>
      </c>
      <c r="AI41" s="66" t="s">
        <v>12</v>
      </c>
      <c r="AJ41" s="66" t="s">
        <v>16</v>
      </c>
      <c r="AK41" s="66" t="s">
        <v>12</v>
      </c>
      <c r="AL41" s="66" t="s">
        <v>12</v>
      </c>
      <c r="AM41" s="66" t="s">
        <v>12</v>
      </c>
      <c r="AN41" s="66" t="s">
        <v>12</v>
      </c>
      <c r="AO41" s="66" t="s">
        <v>12</v>
      </c>
      <c r="AP41" s="66" t="s">
        <v>12</v>
      </c>
      <c r="AQ41" s="66" t="s">
        <v>20</v>
      </c>
      <c r="AR41" s="66" t="s">
        <v>20</v>
      </c>
      <c r="AS41" s="66" t="s">
        <v>20</v>
      </c>
      <c r="AT41" s="66" t="s">
        <v>20</v>
      </c>
      <c r="AU41" s="66" t="s">
        <v>20</v>
      </c>
      <c r="AV41" s="66" t="s">
        <v>20</v>
      </c>
      <c r="AW41" s="66" t="s">
        <v>20</v>
      </c>
      <c r="AX41" s="66" t="s">
        <v>20</v>
      </c>
      <c r="AY41" s="66" t="s">
        <v>14</v>
      </c>
      <c r="AZ41" s="66" t="s">
        <v>20</v>
      </c>
      <c r="BA41" s="66" t="s">
        <v>20</v>
      </c>
      <c r="BB41" s="66" t="s">
        <v>12</v>
      </c>
      <c r="BC41" s="66" t="s">
        <v>12</v>
      </c>
      <c r="BD41" s="66" t="s">
        <v>12</v>
      </c>
      <c r="BE41" s="66" t="s">
        <v>12</v>
      </c>
      <c r="BF41" s="66" t="s">
        <v>20</v>
      </c>
      <c r="BG41" s="66" t="s">
        <v>12</v>
      </c>
      <c r="BH41" s="66" t="s">
        <v>12</v>
      </c>
    </row>
    <row r="42" spans="1:60" ht="24.75" customHeight="1" x14ac:dyDescent="0.25">
      <c r="A42" s="66" t="s">
        <v>90</v>
      </c>
      <c r="B42" s="66" t="s">
        <v>89</v>
      </c>
      <c r="C42" s="66" t="s">
        <v>13</v>
      </c>
      <c r="D42" s="66" t="s">
        <v>15</v>
      </c>
      <c r="E42" s="66" t="s">
        <v>15</v>
      </c>
      <c r="F42" s="66" t="s">
        <v>15</v>
      </c>
      <c r="G42" s="66" t="s">
        <v>16</v>
      </c>
      <c r="H42" s="66" t="s">
        <v>12</v>
      </c>
      <c r="I42" s="66" t="s">
        <v>12</v>
      </c>
      <c r="J42" s="66" t="s">
        <v>12</v>
      </c>
      <c r="K42" s="66" t="s">
        <v>12</v>
      </c>
      <c r="L42" s="66" t="s">
        <v>14</v>
      </c>
      <c r="M42" s="66" t="s">
        <v>14</v>
      </c>
      <c r="N42" s="66" t="s">
        <v>12</v>
      </c>
      <c r="O42" s="66" t="s">
        <v>12</v>
      </c>
      <c r="P42" s="66" t="s">
        <v>12</v>
      </c>
      <c r="Q42" s="66" t="s">
        <v>19</v>
      </c>
      <c r="R42" s="66" t="s">
        <v>12</v>
      </c>
      <c r="S42" s="66" t="s">
        <v>19</v>
      </c>
      <c r="T42" s="66" t="s">
        <v>19</v>
      </c>
      <c r="U42" s="66" t="s">
        <v>15</v>
      </c>
      <c r="AJ42" s="66" t="s">
        <v>14</v>
      </c>
      <c r="AK42" s="66" t="s">
        <v>12</v>
      </c>
      <c r="AL42" s="66" t="s">
        <v>20</v>
      </c>
      <c r="AM42" s="66" t="s">
        <v>16</v>
      </c>
      <c r="AN42" s="66" t="s">
        <v>12</v>
      </c>
      <c r="AO42" s="66" t="s">
        <v>12</v>
      </c>
      <c r="AP42" s="66" t="s">
        <v>12</v>
      </c>
      <c r="AQ42" s="66" t="s">
        <v>12</v>
      </c>
      <c r="AR42" s="66" t="s">
        <v>12</v>
      </c>
      <c r="AS42" s="66" t="s">
        <v>12</v>
      </c>
      <c r="AT42" s="66" t="s">
        <v>16</v>
      </c>
      <c r="AU42" s="66" t="s">
        <v>12</v>
      </c>
      <c r="AV42" s="66" t="s">
        <v>20</v>
      </c>
      <c r="AW42" s="66" t="s">
        <v>20</v>
      </c>
      <c r="AX42" s="66" t="s">
        <v>20</v>
      </c>
      <c r="AY42" s="66" t="s">
        <v>20</v>
      </c>
      <c r="AZ42" s="66" t="s">
        <v>20</v>
      </c>
      <c r="BA42" s="66" t="s">
        <v>20</v>
      </c>
      <c r="BB42" s="66" t="s">
        <v>12</v>
      </c>
      <c r="BC42" s="66" t="s">
        <v>12</v>
      </c>
      <c r="BD42" s="66" t="s">
        <v>12</v>
      </c>
      <c r="BE42" s="66" t="s">
        <v>12</v>
      </c>
      <c r="BF42" s="66" t="s">
        <v>19</v>
      </c>
      <c r="BG42" s="66" t="s">
        <v>12</v>
      </c>
      <c r="BH42" s="66" t="s">
        <v>12</v>
      </c>
    </row>
    <row r="43" spans="1:60" ht="24.75" customHeight="1" x14ac:dyDescent="0.25">
      <c r="A43" s="66" t="s">
        <v>90</v>
      </c>
      <c r="B43" s="66" t="s">
        <v>89</v>
      </c>
      <c r="C43" s="66" t="s">
        <v>13</v>
      </c>
      <c r="D43" s="66" t="s">
        <v>13</v>
      </c>
      <c r="E43" s="66" t="s">
        <v>15</v>
      </c>
      <c r="F43" s="66" t="s">
        <v>15</v>
      </c>
      <c r="G43" s="66" t="s">
        <v>14</v>
      </c>
      <c r="H43" s="66" t="s">
        <v>12</v>
      </c>
      <c r="I43" s="66" t="s">
        <v>12</v>
      </c>
      <c r="J43" s="66" t="s">
        <v>12</v>
      </c>
      <c r="K43" s="66" t="s">
        <v>12</v>
      </c>
      <c r="L43" s="66" t="s">
        <v>14</v>
      </c>
      <c r="M43" s="66" t="s">
        <v>19</v>
      </c>
      <c r="N43" s="66" t="s">
        <v>12</v>
      </c>
      <c r="O43" s="66" t="s">
        <v>12</v>
      </c>
      <c r="P43" s="66" t="s">
        <v>12</v>
      </c>
      <c r="Q43" s="66" t="s">
        <v>12</v>
      </c>
      <c r="R43" s="66" t="s">
        <v>12</v>
      </c>
      <c r="S43" s="66" t="s">
        <v>12</v>
      </c>
      <c r="T43" s="66" t="s">
        <v>19</v>
      </c>
      <c r="U43" s="66" t="s">
        <v>15</v>
      </c>
      <c r="AJ43" s="66" t="s">
        <v>16</v>
      </c>
      <c r="AK43" s="66" t="s">
        <v>14</v>
      </c>
      <c r="AL43" s="66" t="s">
        <v>16</v>
      </c>
      <c r="AM43" s="66" t="s">
        <v>16</v>
      </c>
      <c r="AN43" s="66" t="s">
        <v>14</v>
      </c>
      <c r="AO43" s="66" t="s">
        <v>14</v>
      </c>
      <c r="AP43" s="66" t="s">
        <v>16</v>
      </c>
      <c r="AQ43" s="66" t="s">
        <v>14</v>
      </c>
      <c r="AR43" s="66" t="s">
        <v>19</v>
      </c>
      <c r="AS43" s="66" t="s">
        <v>14</v>
      </c>
      <c r="AT43" s="66" t="s">
        <v>19</v>
      </c>
      <c r="AU43" s="66" t="s">
        <v>14</v>
      </c>
      <c r="AV43" s="66" t="s">
        <v>14</v>
      </c>
      <c r="AW43" s="66" t="s">
        <v>20</v>
      </c>
      <c r="AX43" s="66" t="s">
        <v>20</v>
      </c>
      <c r="AY43" s="66" t="s">
        <v>14</v>
      </c>
      <c r="AZ43" s="66" t="s">
        <v>20</v>
      </c>
      <c r="BA43" s="66" t="s">
        <v>20</v>
      </c>
      <c r="BB43" s="66" t="s">
        <v>14</v>
      </c>
      <c r="BC43" s="66" t="s">
        <v>14</v>
      </c>
      <c r="BD43" s="66" t="s">
        <v>12</v>
      </c>
      <c r="BE43" s="66" t="s">
        <v>14</v>
      </c>
      <c r="BF43" s="66" t="s">
        <v>19</v>
      </c>
      <c r="BG43" s="66" t="s">
        <v>14</v>
      </c>
      <c r="BH43" s="66" t="s">
        <v>14</v>
      </c>
    </row>
    <row r="44" spans="1:60" ht="24.75" customHeight="1" x14ac:dyDescent="0.25">
      <c r="A44" s="66" t="s">
        <v>90</v>
      </c>
      <c r="B44" s="66" t="s">
        <v>89</v>
      </c>
      <c r="C44" s="66" t="s">
        <v>13</v>
      </c>
      <c r="D44" s="66" t="s">
        <v>15</v>
      </c>
      <c r="E44" s="66" t="s">
        <v>15</v>
      </c>
      <c r="F44" s="66" t="s">
        <v>15</v>
      </c>
      <c r="G44" s="66" t="s">
        <v>14</v>
      </c>
      <c r="H44" s="66" t="s">
        <v>14</v>
      </c>
      <c r="I44" s="66" t="s">
        <v>14</v>
      </c>
      <c r="J44" s="66" t="s">
        <v>14</v>
      </c>
      <c r="K44" s="66" t="s">
        <v>14</v>
      </c>
      <c r="L44" s="66" t="s">
        <v>16</v>
      </c>
      <c r="M44" s="66" t="s">
        <v>20</v>
      </c>
      <c r="N44" s="66" t="s">
        <v>14</v>
      </c>
      <c r="O44" s="66" t="s">
        <v>14</v>
      </c>
      <c r="P44" s="66" t="s">
        <v>14</v>
      </c>
      <c r="Q44" s="66" t="s">
        <v>12</v>
      </c>
      <c r="R44" s="66" t="s">
        <v>12</v>
      </c>
      <c r="S44" s="66" t="s">
        <v>14</v>
      </c>
      <c r="T44" s="66" t="s">
        <v>12</v>
      </c>
      <c r="U44" s="66" t="s">
        <v>15</v>
      </c>
      <c r="AJ44" s="66" t="s">
        <v>12</v>
      </c>
      <c r="AK44" s="66" t="s">
        <v>12</v>
      </c>
      <c r="AL44" s="66" t="s">
        <v>12</v>
      </c>
      <c r="AM44" s="66" t="s">
        <v>12</v>
      </c>
      <c r="AN44" s="66" t="s">
        <v>14</v>
      </c>
      <c r="AO44" s="66" t="s">
        <v>14</v>
      </c>
      <c r="AP44" s="66" t="s">
        <v>14</v>
      </c>
      <c r="AQ44" s="66" t="s">
        <v>16</v>
      </c>
      <c r="AR44" s="66" t="s">
        <v>16</v>
      </c>
      <c r="AS44" s="66" t="s">
        <v>18</v>
      </c>
      <c r="AT44" s="66" t="s">
        <v>18</v>
      </c>
      <c r="AU44" s="66" t="s">
        <v>17</v>
      </c>
      <c r="AV44" s="66" t="s">
        <v>12</v>
      </c>
      <c r="AW44" s="66" t="s">
        <v>14</v>
      </c>
      <c r="AX44" s="66" t="s">
        <v>16</v>
      </c>
      <c r="AY44" s="66" t="s">
        <v>12</v>
      </c>
      <c r="AZ44" s="66" t="s">
        <v>14</v>
      </c>
      <c r="BA44" s="66" t="s">
        <v>20</v>
      </c>
      <c r="BB44" s="66" t="s">
        <v>14</v>
      </c>
      <c r="BC44" s="66" t="s">
        <v>12</v>
      </c>
      <c r="BD44" s="66" t="s">
        <v>12</v>
      </c>
      <c r="BE44" s="66" t="s">
        <v>12</v>
      </c>
      <c r="BF44" s="66" t="s">
        <v>20</v>
      </c>
      <c r="BG44" s="66" t="s">
        <v>14</v>
      </c>
      <c r="BH44" s="66" t="s">
        <v>14</v>
      </c>
    </row>
    <row r="45" spans="1:60" ht="24.75" customHeight="1" x14ac:dyDescent="0.25">
      <c r="A45" s="66" t="s">
        <v>90</v>
      </c>
      <c r="B45" s="66" t="s">
        <v>89</v>
      </c>
      <c r="C45" s="66" t="s">
        <v>13</v>
      </c>
      <c r="D45" s="66" t="s">
        <v>13</v>
      </c>
      <c r="E45" s="66" t="s">
        <v>15</v>
      </c>
      <c r="F45" s="66" t="s">
        <v>15</v>
      </c>
      <c r="G45" s="66" t="s">
        <v>12</v>
      </c>
      <c r="H45" s="66" t="s">
        <v>12</v>
      </c>
      <c r="I45" s="66" t="s">
        <v>12</v>
      </c>
      <c r="J45" s="66" t="s">
        <v>12</v>
      </c>
      <c r="K45" s="66" t="s">
        <v>12</v>
      </c>
      <c r="L45" s="66" t="s">
        <v>12</v>
      </c>
      <c r="M45" s="66" t="s">
        <v>12</v>
      </c>
      <c r="N45" s="66" t="s">
        <v>18</v>
      </c>
      <c r="O45" s="66" t="s">
        <v>12</v>
      </c>
      <c r="P45" s="66" t="s">
        <v>12</v>
      </c>
      <c r="Q45" s="66" t="s">
        <v>12</v>
      </c>
      <c r="R45" s="66" t="s">
        <v>12</v>
      </c>
      <c r="S45" s="66" t="s">
        <v>12</v>
      </c>
      <c r="T45" s="66" t="s">
        <v>12</v>
      </c>
      <c r="U45" s="66" t="s">
        <v>13</v>
      </c>
      <c r="V45" s="66" t="s">
        <v>12</v>
      </c>
      <c r="W45" s="66" t="s">
        <v>12</v>
      </c>
      <c r="X45" s="66" t="s">
        <v>12</v>
      </c>
      <c r="Y45" s="66" t="s">
        <v>12</v>
      </c>
      <c r="Z45" s="66" t="s">
        <v>12</v>
      </c>
      <c r="AA45" s="66" t="s">
        <v>12</v>
      </c>
      <c r="AB45" s="66" t="s">
        <v>12</v>
      </c>
      <c r="AC45" s="66" t="s">
        <v>12</v>
      </c>
      <c r="AD45" s="66" t="s">
        <v>12</v>
      </c>
      <c r="AE45" s="66" t="s">
        <v>12</v>
      </c>
      <c r="AF45" s="66" t="s">
        <v>12</v>
      </c>
      <c r="AG45" s="66" t="s">
        <v>12</v>
      </c>
      <c r="AH45" s="66" t="s">
        <v>12</v>
      </c>
      <c r="AI45" s="66" t="s">
        <v>12</v>
      </c>
      <c r="AJ45" s="66" t="s">
        <v>12</v>
      </c>
      <c r="AK45" s="66" t="s">
        <v>12</v>
      </c>
      <c r="AL45" s="66" t="s">
        <v>12</v>
      </c>
      <c r="AM45" s="66" t="s">
        <v>12</v>
      </c>
      <c r="AN45" s="66" t="s">
        <v>12</v>
      </c>
      <c r="AO45" s="66" t="s">
        <v>12</v>
      </c>
      <c r="AP45" s="66" t="s">
        <v>12</v>
      </c>
      <c r="AQ45" s="66" t="s">
        <v>12</v>
      </c>
      <c r="AR45" s="66" t="s">
        <v>18</v>
      </c>
      <c r="AS45" s="66" t="s">
        <v>18</v>
      </c>
      <c r="AT45" s="66" t="s">
        <v>16</v>
      </c>
      <c r="AU45" s="66" t="s">
        <v>16</v>
      </c>
      <c r="AV45" s="66" t="s">
        <v>12</v>
      </c>
      <c r="AW45" s="66" t="s">
        <v>12</v>
      </c>
      <c r="AX45" s="66" t="s">
        <v>12</v>
      </c>
      <c r="AY45" s="66" t="s">
        <v>12</v>
      </c>
      <c r="AZ45" s="66" t="s">
        <v>12</v>
      </c>
      <c r="BA45" s="66" t="s">
        <v>12</v>
      </c>
      <c r="BB45" s="66" t="s">
        <v>12</v>
      </c>
      <c r="BC45" s="66" t="s">
        <v>12</v>
      </c>
      <c r="BD45" s="66" t="s">
        <v>12</v>
      </c>
      <c r="BE45" s="66" t="s">
        <v>12</v>
      </c>
      <c r="BF45" s="66" t="s">
        <v>12</v>
      </c>
      <c r="BG45" s="66" t="s">
        <v>12</v>
      </c>
      <c r="BH45" s="66" t="s">
        <v>12</v>
      </c>
    </row>
    <row r="46" spans="1:60" ht="24.75" customHeight="1" x14ac:dyDescent="0.25">
      <c r="A46" s="66" t="s">
        <v>90</v>
      </c>
      <c r="B46" s="66" t="s">
        <v>89</v>
      </c>
      <c r="C46" s="66" t="s">
        <v>15</v>
      </c>
      <c r="D46" s="66" t="s">
        <v>15</v>
      </c>
      <c r="E46" s="66" t="s">
        <v>15</v>
      </c>
      <c r="F46" s="66" t="s">
        <v>13</v>
      </c>
      <c r="G46" s="66" t="s">
        <v>12</v>
      </c>
      <c r="H46" s="66" t="s">
        <v>14</v>
      </c>
      <c r="I46" s="66" t="s">
        <v>12</v>
      </c>
      <c r="J46" s="66" t="s">
        <v>12</v>
      </c>
      <c r="K46" s="66" t="s">
        <v>12</v>
      </c>
      <c r="L46" s="66" t="s">
        <v>12</v>
      </c>
      <c r="M46" s="66" t="s">
        <v>14</v>
      </c>
      <c r="N46" s="66" t="s">
        <v>12</v>
      </c>
      <c r="O46" s="66" t="s">
        <v>12</v>
      </c>
      <c r="P46" s="66" t="s">
        <v>12</v>
      </c>
      <c r="Q46" s="66" t="s">
        <v>12</v>
      </c>
      <c r="R46" s="66" t="s">
        <v>12</v>
      </c>
      <c r="S46" s="66" t="s">
        <v>12</v>
      </c>
      <c r="T46" s="66" t="s">
        <v>12</v>
      </c>
      <c r="U46" s="66" t="s">
        <v>15</v>
      </c>
      <c r="AJ46" s="66" t="s">
        <v>12</v>
      </c>
      <c r="AK46" s="66" t="s">
        <v>12</v>
      </c>
      <c r="AL46" s="66" t="s">
        <v>12</v>
      </c>
      <c r="AM46" s="66" t="s">
        <v>12</v>
      </c>
      <c r="AN46" s="66" t="s">
        <v>12</v>
      </c>
      <c r="AO46" s="66" t="s">
        <v>12</v>
      </c>
      <c r="AP46" s="66" t="s">
        <v>12</v>
      </c>
      <c r="AQ46" s="66" t="s">
        <v>14</v>
      </c>
      <c r="AR46" s="66" t="s">
        <v>14</v>
      </c>
      <c r="AS46" s="66" t="s">
        <v>14</v>
      </c>
      <c r="AT46" s="66" t="s">
        <v>17</v>
      </c>
      <c r="AU46" s="66" t="s">
        <v>14</v>
      </c>
      <c r="AV46" s="66" t="s">
        <v>12</v>
      </c>
      <c r="AW46" s="66" t="s">
        <v>14</v>
      </c>
      <c r="AX46" s="66" t="s">
        <v>18</v>
      </c>
      <c r="AY46" s="66" t="s">
        <v>12</v>
      </c>
      <c r="AZ46" s="66" t="s">
        <v>14</v>
      </c>
      <c r="BA46" s="66" t="s">
        <v>18</v>
      </c>
      <c r="BB46" s="66" t="s">
        <v>12</v>
      </c>
      <c r="BC46" s="66" t="s">
        <v>12</v>
      </c>
      <c r="BD46" s="66" t="s">
        <v>12</v>
      </c>
      <c r="BE46" s="66" t="s">
        <v>12</v>
      </c>
      <c r="BF46" s="66" t="s">
        <v>14</v>
      </c>
      <c r="BG46" s="66" t="s">
        <v>12</v>
      </c>
      <c r="BH46" s="66" t="s">
        <v>12</v>
      </c>
    </row>
    <row r="47" spans="1:60" ht="24.75" customHeight="1" x14ac:dyDescent="0.25">
      <c r="A47" s="66" t="s">
        <v>90</v>
      </c>
      <c r="B47" s="66" t="s">
        <v>89</v>
      </c>
      <c r="C47" s="66" t="s">
        <v>13</v>
      </c>
      <c r="D47" s="66" t="s">
        <v>15</v>
      </c>
      <c r="E47" s="66" t="s">
        <v>15</v>
      </c>
      <c r="F47" s="66" t="s">
        <v>15</v>
      </c>
      <c r="G47" s="66" t="s">
        <v>14</v>
      </c>
      <c r="H47" s="66" t="s">
        <v>12</v>
      </c>
      <c r="I47" s="66" t="s">
        <v>14</v>
      </c>
      <c r="J47" s="66" t="s">
        <v>14</v>
      </c>
      <c r="K47" s="66" t="s">
        <v>12</v>
      </c>
      <c r="L47" s="66" t="s">
        <v>14</v>
      </c>
      <c r="M47" s="66" t="s">
        <v>14</v>
      </c>
      <c r="N47" s="66" t="s">
        <v>12</v>
      </c>
      <c r="O47" s="66" t="s">
        <v>14</v>
      </c>
      <c r="P47" s="66" t="s">
        <v>14</v>
      </c>
      <c r="Q47" s="66" t="s">
        <v>14</v>
      </c>
      <c r="R47" s="66" t="s">
        <v>14</v>
      </c>
      <c r="S47" s="66" t="s">
        <v>14</v>
      </c>
      <c r="T47" s="66" t="s">
        <v>12</v>
      </c>
      <c r="U47" s="66" t="s">
        <v>15</v>
      </c>
      <c r="AJ47" s="66" t="s">
        <v>12</v>
      </c>
      <c r="AK47" s="66" t="s">
        <v>12</v>
      </c>
      <c r="AL47" s="66" t="s">
        <v>12</v>
      </c>
      <c r="AM47" s="66" t="s">
        <v>12</v>
      </c>
      <c r="AN47" s="66" t="s">
        <v>12</v>
      </c>
      <c r="AO47" s="66" t="s">
        <v>12</v>
      </c>
      <c r="AP47" s="66" t="s">
        <v>12</v>
      </c>
      <c r="AQ47" s="66" t="s">
        <v>12</v>
      </c>
      <c r="AR47" s="66" t="s">
        <v>12</v>
      </c>
      <c r="AS47" s="66" t="s">
        <v>12</v>
      </c>
      <c r="AT47" s="66" t="s">
        <v>12</v>
      </c>
      <c r="AU47" s="66" t="s">
        <v>12</v>
      </c>
      <c r="AV47" s="66" t="s">
        <v>12</v>
      </c>
      <c r="AW47" s="66" t="s">
        <v>12</v>
      </c>
      <c r="AX47" s="66" t="s">
        <v>12</v>
      </c>
      <c r="AY47" s="66" t="s">
        <v>12</v>
      </c>
      <c r="AZ47" s="66" t="s">
        <v>12</v>
      </c>
      <c r="BA47" s="66" t="s">
        <v>12</v>
      </c>
      <c r="BB47" s="66" t="s">
        <v>12</v>
      </c>
      <c r="BC47" s="66" t="s">
        <v>12</v>
      </c>
      <c r="BD47" s="66" t="s">
        <v>12</v>
      </c>
      <c r="BE47" s="66" t="s">
        <v>12</v>
      </c>
      <c r="BF47" s="66" t="s">
        <v>14</v>
      </c>
      <c r="BG47" s="66" t="s">
        <v>12</v>
      </c>
      <c r="BH47" s="66" t="s">
        <v>12</v>
      </c>
    </row>
    <row r="48" spans="1:60" ht="24.75" customHeight="1" x14ac:dyDescent="0.25">
      <c r="A48" s="66" t="s">
        <v>90</v>
      </c>
      <c r="B48" s="66" t="s">
        <v>89</v>
      </c>
      <c r="C48" s="66" t="s">
        <v>13</v>
      </c>
      <c r="D48" s="66" t="s">
        <v>15</v>
      </c>
      <c r="E48" s="66" t="s">
        <v>15</v>
      </c>
      <c r="F48" s="66" t="s">
        <v>15</v>
      </c>
      <c r="G48" s="66" t="s">
        <v>19</v>
      </c>
      <c r="H48" s="66" t="s">
        <v>19</v>
      </c>
      <c r="I48" s="66" t="s">
        <v>19</v>
      </c>
      <c r="J48" s="66" t="s">
        <v>19</v>
      </c>
      <c r="K48" s="66" t="s">
        <v>19</v>
      </c>
      <c r="L48" s="66" t="s">
        <v>19</v>
      </c>
      <c r="M48" s="66" t="s">
        <v>19</v>
      </c>
      <c r="N48" s="66" t="s">
        <v>19</v>
      </c>
      <c r="O48" s="66" t="s">
        <v>19</v>
      </c>
      <c r="P48" s="66" t="s">
        <v>19</v>
      </c>
      <c r="Q48" s="66" t="s">
        <v>19</v>
      </c>
      <c r="R48" s="66" t="s">
        <v>19</v>
      </c>
      <c r="S48" s="66" t="s">
        <v>19</v>
      </c>
      <c r="T48" s="66" t="s">
        <v>19</v>
      </c>
      <c r="U48" s="66" t="s">
        <v>15</v>
      </c>
      <c r="AJ48" s="66" t="s">
        <v>14</v>
      </c>
      <c r="AK48" s="66" t="s">
        <v>12</v>
      </c>
      <c r="AL48" s="66" t="s">
        <v>12</v>
      </c>
      <c r="AM48" s="66" t="s">
        <v>12</v>
      </c>
      <c r="AN48" s="66" t="s">
        <v>19</v>
      </c>
      <c r="AO48" s="66" t="s">
        <v>16</v>
      </c>
      <c r="AP48" s="66" t="s">
        <v>16</v>
      </c>
      <c r="AQ48" s="66" t="s">
        <v>19</v>
      </c>
      <c r="AR48" s="66" t="s">
        <v>19</v>
      </c>
      <c r="AS48" s="66" t="s">
        <v>18</v>
      </c>
      <c r="AT48" s="66" t="s">
        <v>17</v>
      </c>
      <c r="AU48" s="66" t="s">
        <v>19</v>
      </c>
      <c r="AV48" s="66" t="s">
        <v>12</v>
      </c>
      <c r="AW48" s="66" t="s">
        <v>12</v>
      </c>
      <c r="AX48" s="66" t="s">
        <v>17</v>
      </c>
      <c r="AY48" s="66" t="s">
        <v>12</v>
      </c>
      <c r="AZ48" s="66" t="s">
        <v>16</v>
      </c>
      <c r="BA48" s="66" t="s">
        <v>17</v>
      </c>
      <c r="BB48" s="66" t="s">
        <v>14</v>
      </c>
      <c r="BC48" s="66" t="s">
        <v>14</v>
      </c>
      <c r="BD48" s="66" t="s">
        <v>14</v>
      </c>
      <c r="BE48" s="66" t="s">
        <v>19</v>
      </c>
      <c r="BF48" s="66" t="s">
        <v>19</v>
      </c>
      <c r="BG48" s="66" t="s">
        <v>14</v>
      </c>
      <c r="BH48" s="66" t="s">
        <v>14</v>
      </c>
    </row>
    <row r="49" spans="1:61" ht="24.75" customHeight="1" x14ac:dyDescent="0.25">
      <c r="A49" s="66" t="s">
        <v>90</v>
      </c>
      <c r="B49" s="66" t="s">
        <v>89</v>
      </c>
      <c r="C49" s="66" t="s">
        <v>13</v>
      </c>
      <c r="D49" s="66" t="s">
        <v>15</v>
      </c>
      <c r="E49" s="66" t="s">
        <v>15</v>
      </c>
      <c r="F49" s="66" t="s">
        <v>15</v>
      </c>
      <c r="G49" s="66" t="s">
        <v>12</v>
      </c>
      <c r="H49" s="66" t="s">
        <v>12</v>
      </c>
      <c r="I49" s="66" t="s">
        <v>12</v>
      </c>
      <c r="J49" s="66" t="s">
        <v>12</v>
      </c>
      <c r="K49" s="66" t="s">
        <v>12</v>
      </c>
      <c r="L49" s="66" t="s">
        <v>12</v>
      </c>
      <c r="M49" s="66" t="s">
        <v>14</v>
      </c>
      <c r="N49" s="66" t="s">
        <v>12</v>
      </c>
      <c r="O49" s="66" t="s">
        <v>12</v>
      </c>
      <c r="P49" s="66" t="s">
        <v>12</v>
      </c>
      <c r="Q49" s="66" t="s">
        <v>12</v>
      </c>
      <c r="R49" s="66" t="s">
        <v>12</v>
      </c>
      <c r="S49" s="66" t="s">
        <v>12</v>
      </c>
      <c r="T49" s="66" t="s">
        <v>14</v>
      </c>
      <c r="U49" s="66" t="s">
        <v>15</v>
      </c>
      <c r="AJ49" s="66" t="s">
        <v>12</v>
      </c>
      <c r="AK49" s="66" t="s">
        <v>12</v>
      </c>
      <c r="AL49" s="66" t="s">
        <v>12</v>
      </c>
      <c r="AM49" s="66" t="s">
        <v>12</v>
      </c>
      <c r="AN49" s="66" t="s">
        <v>12</v>
      </c>
      <c r="AO49" s="66" t="s">
        <v>12</v>
      </c>
      <c r="AP49" s="66" t="s">
        <v>14</v>
      </c>
      <c r="AQ49" s="66" t="s">
        <v>12</v>
      </c>
      <c r="AR49" s="66" t="s">
        <v>12</v>
      </c>
      <c r="AS49" s="66" t="s">
        <v>12</v>
      </c>
      <c r="AT49" s="66" t="s">
        <v>12</v>
      </c>
      <c r="AU49" s="66" t="s">
        <v>12</v>
      </c>
      <c r="AV49" s="66" t="s">
        <v>12</v>
      </c>
      <c r="AW49" s="66" t="s">
        <v>12</v>
      </c>
      <c r="AX49" s="66" t="s">
        <v>12</v>
      </c>
      <c r="AY49" s="66" t="s">
        <v>12</v>
      </c>
      <c r="AZ49" s="66" t="s">
        <v>12</v>
      </c>
      <c r="BA49" s="66" t="s">
        <v>14</v>
      </c>
      <c r="BB49" s="66" t="s">
        <v>12</v>
      </c>
      <c r="BC49" s="66" t="s">
        <v>12</v>
      </c>
      <c r="BD49" s="66" t="s">
        <v>12</v>
      </c>
      <c r="BE49" s="66" t="s">
        <v>19</v>
      </c>
      <c r="BF49" s="66" t="s">
        <v>19</v>
      </c>
      <c r="BG49" s="66" t="s">
        <v>14</v>
      </c>
      <c r="BH49" s="66" t="s">
        <v>14</v>
      </c>
    </row>
    <row r="50" spans="1:61" ht="24.75" customHeight="1" x14ac:dyDescent="0.25">
      <c r="A50" s="66" t="s">
        <v>90</v>
      </c>
      <c r="B50" s="66" t="s">
        <v>89</v>
      </c>
      <c r="C50" s="66" t="s">
        <v>15</v>
      </c>
      <c r="D50" s="66" t="s">
        <v>15</v>
      </c>
      <c r="E50" s="66" t="s">
        <v>15</v>
      </c>
      <c r="F50" s="66" t="s">
        <v>13</v>
      </c>
      <c r="G50" s="66" t="s">
        <v>14</v>
      </c>
      <c r="H50" s="66" t="s">
        <v>14</v>
      </c>
      <c r="I50" s="66" t="s">
        <v>14</v>
      </c>
      <c r="J50" s="66" t="s">
        <v>12</v>
      </c>
      <c r="K50" s="66" t="s">
        <v>16</v>
      </c>
      <c r="L50" s="66" t="s">
        <v>12</v>
      </c>
      <c r="M50" s="66" t="s">
        <v>14</v>
      </c>
      <c r="N50" s="66" t="s">
        <v>12</v>
      </c>
      <c r="O50" s="66" t="s">
        <v>12</v>
      </c>
      <c r="P50" s="66" t="s">
        <v>14</v>
      </c>
      <c r="Q50" s="66" t="s">
        <v>12</v>
      </c>
      <c r="R50" s="66" t="s">
        <v>12</v>
      </c>
      <c r="S50" s="66" t="s">
        <v>12</v>
      </c>
      <c r="T50" s="66" t="s">
        <v>12</v>
      </c>
      <c r="U50" s="66" t="s">
        <v>13</v>
      </c>
      <c r="V50" s="66" t="s">
        <v>16</v>
      </c>
      <c r="W50" s="66" t="s">
        <v>14</v>
      </c>
      <c r="X50" s="66" t="s">
        <v>12</v>
      </c>
      <c r="Y50" s="66" t="s">
        <v>12</v>
      </c>
      <c r="Z50" s="66" t="s">
        <v>14</v>
      </c>
      <c r="AA50" s="66" t="s">
        <v>14</v>
      </c>
      <c r="AB50" s="66" t="s">
        <v>20</v>
      </c>
      <c r="AC50" s="66" t="s">
        <v>14</v>
      </c>
      <c r="AD50" s="66" t="s">
        <v>14</v>
      </c>
      <c r="AE50" s="66" t="s">
        <v>14</v>
      </c>
      <c r="AF50" s="66" t="s">
        <v>14</v>
      </c>
      <c r="AG50" s="66" t="s">
        <v>14</v>
      </c>
      <c r="AH50" s="66" t="s">
        <v>14</v>
      </c>
      <c r="AI50" s="66" t="s">
        <v>12</v>
      </c>
      <c r="AJ50" s="66" t="s">
        <v>14</v>
      </c>
      <c r="AK50" s="66" t="s">
        <v>12</v>
      </c>
      <c r="AL50" s="66" t="s">
        <v>12</v>
      </c>
      <c r="AM50" s="66" t="s">
        <v>12</v>
      </c>
      <c r="AN50" s="66" t="s">
        <v>12</v>
      </c>
      <c r="AO50" s="66" t="s">
        <v>12</v>
      </c>
      <c r="AP50" s="66" t="s">
        <v>12</v>
      </c>
      <c r="AQ50" s="66" t="s">
        <v>14</v>
      </c>
      <c r="AR50" s="66" t="s">
        <v>16</v>
      </c>
      <c r="AS50" s="66" t="s">
        <v>16</v>
      </c>
      <c r="AT50" s="66" t="s">
        <v>16</v>
      </c>
      <c r="AU50" s="66" t="s">
        <v>16</v>
      </c>
      <c r="AV50" s="66" t="s">
        <v>12</v>
      </c>
      <c r="AW50" s="66" t="s">
        <v>14</v>
      </c>
      <c r="AX50" s="66" t="s">
        <v>19</v>
      </c>
      <c r="AY50" s="66" t="s">
        <v>18</v>
      </c>
      <c r="AZ50" s="66" t="s">
        <v>12</v>
      </c>
      <c r="BA50" s="66" t="s">
        <v>19</v>
      </c>
      <c r="BB50" s="66" t="s">
        <v>12</v>
      </c>
      <c r="BC50" s="66" t="s">
        <v>12</v>
      </c>
      <c r="BD50" s="66" t="s">
        <v>12</v>
      </c>
      <c r="BE50" s="66" t="s">
        <v>12</v>
      </c>
      <c r="BF50" s="66" t="s">
        <v>19</v>
      </c>
      <c r="BG50" s="66" t="s">
        <v>12</v>
      </c>
      <c r="BH50" s="66" t="s">
        <v>12</v>
      </c>
    </row>
    <row r="51" spans="1:61" ht="24.75" customHeight="1" x14ac:dyDescent="0.25">
      <c r="A51" s="66" t="s">
        <v>90</v>
      </c>
      <c r="B51" s="66" t="s">
        <v>89</v>
      </c>
      <c r="C51" s="66" t="s">
        <v>15</v>
      </c>
      <c r="D51" s="66" t="s">
        <v>15</v>
      </c>
      <c r="E51" s="66" t="s">
        <v>15</v>
      </c>
      <c r="F51" s="66" t="s">
        <v>13</v>
      </c>
      <c r="G51" s="66" t="s">
        <v>12</v>
      </c>
      <c r="H51" s="66" t="s">
        <v>12</v>
      </c>
      <c r="I51" s="66" t="s">
        <v>12</v>
      </c>
      <c r="J51" s="66" t="s">
        <v>12</v>
      </c>
      <c r="K51" s="66" t="s">
        <v>12</v>
      </c>
      <c r="L51" s="66" t="s">
        <v>14</v>
      </c>
      <c r="M51" s="66" t="s">
        <v>12</v>
      </c>
      <c r="N51" s="66" t="s">
        <v>14</v>
      </c>
      <c r="O51" s="66" t="s">
        <v>14</v>
      </c>
      <c r="P51" s="66" t="s">
        <v>12</v>
      </c>
      <c r="Q51" s="66" t="s">
        <v>12</v>
      </c>
      <c r="R51" s="66" t="s">
        <v>12</v>
      </c>
      <c r="S51" s="66" t="s">
        <v>14</v>
      </c>
      <c r="T51" s="66" t="s">
        <v>12</v>
      </c>
      <c r="U51" s="66" t="s">
        <v>15</v>
      </c>
      <c r="AJ51" s="66" t="s">
        <v>14</v>
      </c>
      <c r="AK51" s="66" t="s">
        <v>14</v>
      </c>
      <c r="AL51" s="66" t="s">
        <v>12</v>
      </c>
      <c r="AM51" s="66" t="s">
        <v>14</v>
      </c>
      <c r="AN51" s="66" t="s">
        <v>12</v>
      </c>
      <c r="AO51" s="66" t="s">
        <v>14</v>
      </c>
      <c r="AP51" s="66" t="s">
        <v>12</v>
      </c>
      <c r="AQ51" s="66" t="s">
        <v>12</v>
      </c>
      <c r="AR51" s="66" t="s">
        <v>12</v>
      </c>
      <c r="AS51" s="66" t="s">
        <v>14</v>
      </c>
      <c r="AT51" s="66" t="s">
        <v>16</v>
      </c>
      <c r="AU51" s="66" t="s">
        <v>12</v>
      </c>
      <c r="AV51" s="66" t="s">
        <v>12</v>
      </c>
      <c r="AW51" s="66" t="s">
        <v>16</v>
      </c>
      <c r="AX51" s="66" t="s">
        <v>16</v>
      </c>
      <c r="AY51" s="66" t="s">
        <v>12</v>
      </c>
      <c r="AZ51" s="66" t="s">
        <v>16</v>
      </c>
      <c r="BA51" s="66" t="s">
        <v>17</v>
      </c>
      <c r="BB51" s="66" t="s">
        <v>12</v>
      </c>
      <c r="BC51" s="66" t="s">
        <v>12</v>
      </c>
      <c r="BD51" s="66" t="s">
        <v>12</v>
      </c>
      <c r="BE51" s="66" t="s">
        <v>14</v>
      </c>
      <c r="BF51" s="66" t="s">
        <v>14</v>
      </c>
      <c r="BG51" s="66" t="s">
        <v>14</v>
      </c>
      <c r="BH51" s="66" t="s">
        <v>14</v>
      </c>
    </row>
    <row r="52" spans="1:61" ht="24.75" customHeight="1" x14ac:dyDescent="0.25">
      <c r="A52" s="66" t="s">
        <v>90</v>
      </c>
      <c r="B52" s="66" t="s">
        <v>89</v>
      </c>
      <c r="C52" s="66" t="s">
        <v>13</v>
      </c>
      <c r="D52" s="66" t="s">
        <v>13</v>
      </c>
      <c r="E52" s="66" t="s">
        <v>15</v>
      </c>
      <c r="F52" s="66" t="s">
        <v>15</v>
      </c>
      <c r="G52" s="66" t="s">
        <v>14</v>
      </c>
      <c r="H52" s="66" t="s">
        <v>14</v>
      </c>
      <c r="I52" s="66" t="s">
        <v>12</v>
      </c>
      <c r="J52" s="66" t="s">
        <v>12</v>
      </c>
      <c r="K52" s="66" t="s">
        <v>12</v>
      </c>
      <c r="L52" s="66" t="s">
        <v>16</v>
      </c>
      <c r="M52" s="66" t="s">
        <v>14</v>
      </c>
      <c r="N52" s="66" t="s">
        <v>12</v>
      </c>
      <c r="O52" s="66" t="s">
        <v>12</v>
      </c>
      <c r="P52" s="66" t="s">
        <v>12</v>
      </c>
      <c r="Q52" s="66" t="s">
        <v>16</v>
      </c>
      <c r="R52" s="66" t="s">
        <v>16</v>
      </c>
      <c r="S52" s="66" t="s">
        <v>16</v>
      </c>
      <c r="T52" s="66" t="s">
        <v>16</v>
      </c>
      <c r="U52" s="66" t="s">
        <v>15</v>
      </c>
      <c r="AJ52" s="66" t="s">
        <v>12</v>
      </c>
      <c r="AK52" s="66" t="s">
        <v>12</v>
      </c>
      <c r="AL52" s="66" t="s">
        <v>12</v>
      </c>
      <c r="AM52" s="66" t="s">
        <v>12</v>
      </c>
      <c r="AN52" s="66" t="s">
        <v>16</v>
      </c>
      <c r="AO52" s="66" t="s">
        <v>12</v>
      </c>
      <c r="AP52" s="66" t="s">
        <v>16</v>
      </c>
      <c r="AQ52" s="66" t="s">
        <v>12</v>
      </c>
      <c r="AR52" s="66" t="s">
        <v>12</v>
      </c>
      <c r="AS52" s="66" t="s">
        <v>12</v>
      </c>
      <c r="AT52" s="66" t="s">
        <v>18</v>
      </c>
      <c r="AU52" s="66" t="s">
        <v>12</v>
      </c>
      <c r="AV52" s="66" t="s">
        <v>12</v>
      </c>
      <c r="AW52" s="66" t="s">
        <v>12</v>
      </c>
      <c r="AX52" s="66" t="s">
        <v>12</v>
      </c>
      <c r="AY52" s="66" t="s">
        <v>18</v>
      </c>
      <c r="AZ52" s="66" t="s">
        <v>16</v>
      </c>
      <c r="BA52" s="66" t="s">
        <v>12</v>
      </c>
      <c r="BB52" s="66" t="s">
        <v>12</v>
      </c>
      <c r="BC52" s="66" t="s">
        <v>12</v>
      </c>
      <c r="BD52" s="66" t="s">
        <v>12</v>
      </c>
      <c r="BE52" s="66" t="s">
        <v>14</v>
      </c>
      <c r="BF52" s="66" t="s">
        <v>14</v>
      </c>
      <c r="BG52" s="66" t="s">
        <v>14</v>
      </c>
      <c r="BH52" s="66" t="s">
        <v>14</v>
      </c>
    </row>
    <row r="53" spans="1:61" ht="24.75" customHeight="1" x14ac:dyDescent="0.25">
      <c r="A53" s="66" t="s">
        <v>90</v>
      </c>
      <c r="B53" s="66" t="s">
        <v>89</v>
      </c>
      <c r="C53" s="66" t="s">
        <v>13</v>
      </c>
      <c r="D53" s="66" t="s">
        <v>15</v>
      </c>
      <c r="E53" s="66" t="s">
        <v>15</v>
      </c>
      <c r="F53" s="66" t="s">
        <v>15</v>
      </c>
      <c r="G53" s="66" t="s">
        <v>12</v>
      </c>
      <c r="H53" s="66" t="s">
        <v>12</v>
      </c>
      <c r="I53" s="66" t="s">
        <v>12</v>
      </c>
      <c r="J53" s="66" t="s">
        <v>12</v>
      </c>
      <c r="K53" s="66" t="s">
        <v>14</v>
      </c>
      <c r="L53" s="66" t="s">
        <v>12</v>
      </c>
      <c r="M53" s="66" t="s">
        <v>20</v>
      </c>
      <c r="N53" s="66" t="s">
        <v>12</v>
      </c>
      <c r="O53" s="66" t="s">
        <v>12</v>
      </c>
      <c r="P53" s="66" t="s">
        <v>12</v>
      </c>
      <c r="Q53" s="66" t="s">
        <v>12</v>
      </c>
      <c r="R53" s="66" t="s">
        <v>12</v>
      </c>
      <c r="S53" s="66" t="s">
        <v>12</v>
      </c>
      <c r="T53" s="66" t="s">
        <v>12</v>
      </c>
      <c r="U53" s="66" t="s">
        <v>15</v>
      </c>
      <c r="AJ53" s="66" t="s">
        <v>12</v>
      </c>
      <c r="AK53" s="66" t="s">
        <v>12</v>
      </c>
      <c r="AL53" s="66" t="s">
        <v>12</v>
      </c>
      <c r="AM53" s="66" t="s">
        <v>12</v>
      </c>
      <c r="AN53" s="66" t="s">
        <v>12</v>
      </c>
      <c r="AO53" s="66" t="s">
        <v>14</v>
      </c>
      <c r="AP53" s="66" t="s">
        <v>14</v>
      </c>
      <c r="AQ53" s="66" t="s">
        <v>12</v>
      </c>
      <c r="AR53" s="66" t="s">
        <v>14</v>
      </c>
      <c r="AS53" s="66" t="s">
        <v>14</v>
      </c>
      <c r="AT53" s="66" t="s">
        <v>14</v>
      </c>
      <c r="AU53" s="66" t="s">
        <v>14</v>
      </c>
      <c r="AV53" s="66" t="s">
        <v>12</v>
      </c>
      <c r="AW53" s="66" t="s">
        <v>14</v>
      </c>
      <c r="AX53" s="66" t="s">
        <v>20</v>
      </c>
      <c r="AY53" s="66" t="s">
        <v>12</v>
      </c>
      <c r="AZ53" s="66" t="s">
        <v>14</v>
      </c>
      <c r="BA53" s="66" t="s">
        <v>20</v>
      </c>
      <c r="BB53" s="66" t="s">
        <v>12</v>
      </c>
      <c r="BC53" s="66" t="s">
        <v>12</v>
      </c>
      <c r="BD53" s="66" t="s">
        <v>12</v>
      </c>
      <c r="BE53" s="66" t="s">
        <v>12</v>
      </c>
      <c r="BF53" s="66" t="s">
        <v>20</v>
      </c>
      <c r="BG53" s="66" t="s">
        <v>12</v>
      </c>
      <c r="BH53" s="66" t="s">
        <v>12</v>
      </c>
    </row>
    <row r="54" spans="1:61" ht="32.25" customHeight="1" x14ac:dyDescent="0.25">
      <c r="A54" s="66" t="s">
        <v>90</v>
      </c>
      <c r="B54" s="66" t="s">
        <v>89</v>
      </c>
      <c r="C54" s="66" t="s">
        <v>13</v>
      </c>
      <c r="D54" s="66" t="s">
        <v>13</v>
      </c>
      <c r="E54" s="66" t="s">
        <v>15</v>
      </c>
      <c r="F54" s="66" t="s">
        <v>15</v>
      </c>
      <c r="G54" s="66" t="s">
        <v>12</v>
      </c>
      <c r="H54" s="66" t="s">
        <v>12</v>
      </c>
      <c r="I54" s="66" t="s">
        <v>12</v>
      </c>
      <c r="J54" s="66" t="s">
        <v>14</v>
      </c>
      <c r="K54" s="66" t="s">
        <v>14</v>
      </c>
      <c r="L54" s="66" t="s">
        <v>12</v>
      </c>
      <c r="M54" s="66" t="s">
        <v>20</v>
      </c>
      <c r="N54" s="66" t="s">
        <v>12</v>
      </c>
      <c r="O54" s="66" t="s">
        <v>12</v>
      </c>
      <c r="P54" s="66" t="s">
        <v>12</v>
      </c>
      <c r="Q54" s="66" t="s">
        <v>12</v>
      </c>
      <c r="R54" s="66" t="s">
        <v>12</v>
      </c>
      <c r="S54" s="66" t="s">
        <v>12</v>
      </c>
      <c r="T54" s="66" t="s">
        <v>19</v>
      </c>
      <c r="U54" s="66" t="s">
        <v>15</v>
      </c>
      <c r="AJ54" s="66" t="s">
        <v>12</v>
      </c>
      <c r="AK54" s="66" t="s">
        <v>12</v>
      </c>
      <c r="AL54" s="66" t="s">
        <v>14</v>
      </c>
      <c r="AM54" s="66" t="s">
        <v>12</v>
      </c>
      <c r="AN54" s="66" t="s">
        <v>12</v>
      </c>
      <c r="AO54" s="66" t="s">
        <v>12</v>
      </c>
      <c r="AP54" s="66" t="s">
        <v>12</v>
      </c>
      <c r="AQ54" s="66" t="s">
        <v>19</v>
      </c>
      <c r="AR54" s="66" t="s">
        <v>19</v>
      </c>
      <c r="AS54" s="66" t="s">
        <v>19</v>
      </c>
      <c r="AT54" s="66" t="s">
        <v>19</v>
      </c>
      <c r="AU54" s="66" t="s">
        <v>19</v>
      </c>
      <c r="AV54" s="66" t="s">
        <v>14</v>
      </c>
      <c r="AW54" s="66" t="s">
        <v>14</v>
      </c>
      <c r="AX54" s="66" t="s">
        <v>16</v>
      </c>
      <c r="AY54" s="66" t="s">
        <v>14</v>
      </c>
      <c r="AZ54" s="66" t="s">
        <v>14</v>
      </c>
      <c r="BA54" s="66" t="s">
        <v>17</v>
      </c>
      <c r="BB54" s="66" t="s">
        <v>12</v>
      </c>
      <c r="BC54" s="66" t="s">
        <v>12</v>
      </c>
      <c r="BD54" s="66" t="s">
        <v>12</v>
      </c>
      <c r="BE54" s="66" t="s">
        <v>12</v>
      </c>
      <c r="BF54" s="66" t="s">
        <v>19</v>
      </c>
      <c r="BG54" s="66" t="s">
        <v>12</v>
      </c>
      <c r="BH54" s="66" t="s">
        <v>12</v>
      </c>
    </row>
    <row r="55" spans="1:61" ht="24.75" customHeight="1" x14ac:dyDescent="0.25">
      <c r="A55" s="66" t="s">
        <v>90</v>
      </c>
      <c r="B55" s="66" t="s">
        <v>89</v>
      </c>
      <c r="C55" s="66" t="s">
        <v>13</v>
      </c>
      <c r="D55" s="66" t="s">
        <v>13</v>
      </c>
      <c r="E55" s="66" t="s">
        <v>15</v>
      </c>
      <c r="F55" s="66" t="s">
        <v>15</v>
      </c>
      <c r="G55" s="66" t="s">
        <v>19</v>
      </c>
      <c r="H55" s="66" t="s">
        <v>19</v>
      </c>
      <c r="I55" s="66" t="s">
        <v>19</v>
      </c>
      <c r="J55" s="66" t="s">
        <v>19</v>
      </c>
      <c r="K55" s="66" t="s">
        <v>19</v>
      </c>
      <c r="L55" s="66" t="s">
        <v>19</v>
      </c>
      <c r="M55" s="66" t="s">
        <v>19</v>
      </c>
      <c r="N55" s="66" t="s">
        <v>19</v>
      </c>
      <c r="O55" s="66" t="s">
        <v>19</v>
      </c>
      <c r="P55" s="66" t="s">
        <v>19</v>
      </c>
      <c r="Q55" s="66" t="s">
        <v>19</v>
      </c>
      <c r="R55" s="66" t="s">
        <v>19</v>
      </c>
      <c r="S55" s="66" t="s">
        <v>19</v>
      </c>
      <c r="T55" s="66" t="s">
        <v>12</v>
      </c>
      <c r="U55" s="66" t="s">
        <v>15</v>
      </c>
      <c r="AJ55" s="66" t="s">
        <v>12</v>
      </c>
      <c r="AK55" s="66" t="s">
        <v>12</v>
      </c>
      <c r="AL55" s="66" t="s">
        <v>14</v>
      </c>
      <c r="AM55" s="66" t="s">
        <v>12</v>
      </c>
      <c r="AN55" s="66" t="s">
        <v>12</v>
      </c>
      <c r="AO55" s="66" t="s">
        <v>12</v>
      </c>
      <c r="AP55" s="66" t="s">
        <v>14</v>
      </c>
      <c r="AQ55" s="66" t="s">
        <v>14</v>
      </c>
      <c r="AR55" s="66" t="s">
        <v>16</v>
      </c>
      <c r="AS55" s="66" t="s">
        <v>16</v>
      </c>
      <c r="AT55" s="66" t="s">
        <v>16</v>
      </c>
      <c r="AU55" s="66" t="s">
        <v>12</v>
      </c>
      <c r="AV55" s="66" t="s">
        <v>14</v>
      </c>
      <c r="AW55" s="66" t="s">
        <v>16</v>
      </c>
      <c r="AX55" s="66" t="s">
        <v>18</v>
      </c>
      <c r="AY55" s="66" t="s">
        <v>14</v>
      </c>
      <c r="AZ55" s="66" t="s">
        <v>17</v>
      </c>
      <c r="BA55" s="66" t="s">
        <v>18</v>
      </c>
      <c r="BB55" s="66" t="s">
        <v>12</v>
      </c>
      <c r="BC55" s="66" t="s">
        <v>12</v>
      </c>
      <c r="BD55" s="66" t="s">
        <v>12</v>
      </c>
      <c r="BE55" s="66" t="s">
        <v>19</v>
      </c>
      <c r="BF55" s="66" t="s">
        <v>12</v>
      </c>
      <c r="BG55" s="66" t="s">
        <v>14</v>
      </c>
      <c r="BH55" s="66" t="s">
        <v>12</v>
      </c>
    </row>
    <row r="56" spans="1:61" ht="24.75" customHeight="1" x14ac:dyDescent="0.25">
      <c r="A56" s="66" t="s">
        <v>90</v>
      </c>
      <c r="B56" s="66" t="s">
        <v>89</v>
      </c>
      <c r="C56" s="66" t="s">
        <v>13</v>
      </c>
      <c r="D56" s="66" t="s">
        <v>15</v>
      </c>
      <c r="E56" s="66" t="s">
        <v>15</v>
      </c>
      <c r="F56" s="66" t="s">
        <v>15</v>
      </c>
      <c r="G56" s="66" t="s">
        <v>14</v>
      </c>
      <c r="H56" s="66" t="s">
        <v>14</v>
      </c>
      <c r="I56" s="66" t="s">
        <v>14</v>
      </c>
      <c r="J56" s="66" t="s">
        <v>14</v>
      </c>
      <c r="K56" s="66" t="s">
        <v>14</v>
      </c>
      <c r="L56" s="66" t="s">
        <v>16</v>
      </c>
      <c r="M56" s="66" t="s">
        <v>16</v>
      </c>
      <c r="N56" s="66" t="s">
        <v>14</v>
      </c>
      <c r="O56" s="66" t="s">
        <v>16</v>
      </c>
      <c r="P56" s="66" t="s">
        <v>14</v>
      </c>
      <c r="Q56" s="66" t="s">
        <v>16</v>
      </c>
      <c r="R56" s="66" t="s">
        <v>14</v>
      </c>
      <c r="S56" s="66" t="s">
        <v>16</v>
      </c>
      <c r="T56" s="66" t="s">
        <v>14</v>
      </c>
      <c r="U56" s="66" t="s">
        <v>15</v>
      </c>
      <c r="AJ56" s="66" t="s">
        <v>16</v>
      </c>
      <c r="AK56" s="66" t="s">
        <v>14</v>
      </c>
      <c r="AL56" s="66" t="s">
        <v>16</v>
      </c>
      <c r="AM56" s="66" t="s">
        <v>16</v>
      </c>
      <c r="AN56" s="66" t="s">
        <v>14</v>
      </c>
      <c r="AO56" s="66" t="s">
        <v>14</v>
      </c>
      <c r="AP56" s="66" t="s">
        <v>14</v>
      </c>
      <c r="AQ56" s="66" t="s">
        <v>14</v>
      </c>
      <c r="AR56" s="66" t="s">
        <v>16</v>
      </c>
      <c r="AS56" s="66" t="s">
        <v>16</v>
      </c>
      <c r="AT56" s="66" t="s">
        <v>17</v>
      </c>
      <c r="AU56" s="66" t="s">
        <v>16</v>
      </c>
      <c r="AV56" s="66" t="s">
        <v>14</v>
      </c>
      <c r="AW56" s="66" t="s">
        <v>14</v>
      </c>
      <c r="AX56" s="66" t="s">
        <v>18</v>
      </c>
      <c r="AY56" s="66" t="s">
        <v>14</v>
      </c>
      <c r="AZ56" s="66" t="s">
        <v>14</v>
      </c>
      <c r="BA56" s="66" t="s">
        <v>18</v>
      </c>
      <c r="BB56" s="66" t="s">
        <v>12</v>
      </c>
      <c r="BC56" s="66" t="s">
        <v>14</v>
      </c>
      <c r="BD56" s="66" t="s">
        <v>14</v>
      </c>
      <c r="BE56" s="66" t="s">
        <v>14</v>
      </c>
      <c r="BF56" s="66" t="s">
        <v>19</v>
      </c>
      <c r="BG56" s="66" t="s">
        <v>14</v>
      </c>
      <c r="BH56" s="66" t="s">
        <v>14</v>
      </c>
    </row>
    <row r="57" spans="1:61" ht="24.75" customHeight="1" x14ac:dyDescent="0.25">
      <c r="A57" s="66" t="s">
        <v>90</v>
      </c>
      <c r="B57" s="66" t="s">
        <v>89</v>
      </c>
      <c r="C57" s="66" t="s">
        <v>15</v>
      </c>
      <c r="D57" s="66" t="s">
        <v>15</v>
      </c>
      <c r="E57" s="66" t="s">
        <v>15</v>
      </c>
      <c r="F57" s="66" t="s">
        <v>13</v>
      </c>
      <c r="G57" s="66" t="s">
        <v>19</v>
      </c>
      <c r="H57" s="66" t="s">
        <v>19</v>
      </c>
      <c r="I57" s="66" t="s">
        <v>19</v>
      </c>
      <c r="J57" s="66" t="s">
        <v>19</v>
      </c>
      <c r="K57" s="66" t="s">
        <v>19</v>
      </c>
      <c r="L57" s="66" t="s">
        <v>19</v>
      </c>
      <c r="M57" s="66" t="s">
        <v>19</v>
      </c>
      <c r="N57" s="66" t="s">
        <v>19</v>
      </c>
      <c r="O57" s="66" t="s">
        <v>19</v>
      </c>
      <c r="P57" s="66" t="s">
        <v>19</v>
      </c>
      <c r="Q57" s="66" t="s">
        <v>19</v>
      </c>
      <c r="R57" s="66" t="s">
        <v>19</v>
      </c>
      <c r="S57" s="66" t="s">
        <v>19</v>
      </c>
      <c r="T57" s="66" t="s">
        <v>12</v>
      </c>
      <c r="U57" s="66" t="s">
        <v>15</v>
      </c>
      <c r="AJ57" s="66" t="s">
        <v>14</v>
      </c>
      <c r="AK57" s="66" t="s">
        <v>14</v>
      </c>
      <c r="AL57" s="66" t="s">
        <v>14</v>
      </c>
      <c r="AM57" s="66" t="s">
        <v>14</v>
      </c>
      <c r="AN57" s="66" t="s">
        <v>14</v>
      </c>
      <c r="AO57" s="66" t="s">
        <v>14</v>
      </c>
      <c r="AP57" s="66" t="s">
        <v>14</v>
      </c>
      <c r="AQ57" s="66" t="s">
        <v>12</v>
      </c>
      <c r="AR57" s="66" t="s">
        <v>14</v>
      </c>
      <c r="AS57" s="66" t="s">
        <v>14</v>
      </c>
      <c r="AT57" s="66" t="s">
        <v>16</v>
      </c>
      <c r="AU57" s="66" t="s">
        <v>14</v>
      </c>
      <c r="AV57" s="66" t="s">
        <v>16</v>
      </c>
      <c r="AW57" s="66" t="s">
        <v>14</v>
      </c>
      <c r="AX57" s="66" t="s">
        <v>20</v>
      </c>
      <c r="AY57" s="66" t="s">
        <v>16</v>
      </c>
      <c r="AZ57" s="66" t="s">
        <v>16</v>
      </c>
      <c r="BA57" s="66" t="s">
        <v>20</v>
      </c>
      <c r="BB57" s="66" t="s">
        <v>12</v>
      </c>
      <c r="BC57" s="66" t="s">
        <v>12</v>
      </c>
      <c r="BD57" s="66" t="s">
        <v>12</v>
      </c>
      <c r="BE57" s="66" t="s">
        <v>12</v>
      </c>
      <c r="BF57" s="66" t="s">
        <v>19</v>
      </c>
      <c r="BG57" s="66" t="s">
        <v>12</v>
      </c>
      <c r="BH57" s="66" t="s">
        <v>12</v>
      </c>
    </row>
    <row r="58" spans="1:61" ht="24.75" customHeight="1" x14ac:dyDescent="0.25">
      <c r="A58" s="66" t="s">
        <v>90</v>
      </c>
      <c r="B58" s="66" t="s">
        <v>89</v>
      </c>
      <c r="C58" s="66" t="s">
        <v>13</v>
      </c>
      <c r="D58" s="66" t="s">
        <v>15</v>
      </c>
      <c r="E58" s="66" t="s">
        <v>15</v>
      </c>
      <c r="F58" s="66" t="s">
        <v>15</v>
      </c>
      <c r="G58" s="66" t="s">
        <v>12</v>
      </c>
      <c r="H58" s="66" t="s">
        <v>12</v>
      </c>
      <c r="I58" s="66" t="s">
        <v>12</v>
      </c>
      <c r="J58" s="66" t="s">
        <v>12</v>
      </c>
      <c r="K58" s="66" t="s">
        <v>12</v>
      </c>
      <c r="L58" s="66" t="s">
        <v>12</v>
      </c>
      <c r="M58" s="66" t="s">
        <v>20</v>
      </c>
      <c r="N58" s="66" t="s">
        <v>12</v>
      </c>
      <c r="O58" s="66" t="s">
        <v>12</v>
      </c>
      <c r="P58" s="66" t="s">
        <v>12</v>
      </c>
      <c r="Q58" s="66" t="s">
        <v>12</v>
      </c>
      <c r="R58" s="66" t="s">
        <v>12</v>
      </c>
      <c r="S58" s="66" t="s">
        <v>12</v>
      </c>
      <c r="T58" s="66" t="s">
        <v>19</v>
      </c>
      <c r="U58" s="66" t="s">
        <v>15</v>
      </c>
      <c r="AJ58" s="66" t="s">
        <v>12</v>
      </c>
      <c r="AK58" s="66" t="s">
        <v>12</v>
      </c>
      <c r="AL58" s="66" t="s">
        <v>12</v>
      </c>
      <c r="AM58" s="66" t="s">
        <v>12</v>
      </c>
      <c r="AN58" s="66" t="s">
        <v>12</v>
      </c>
      <c r="AO58" s="66" t="s">
        <v>14</v>
      </c>
      <c r="AP58" s="66" t="s">
        <v>14</v>
      </c>
      <c r="AQ58" s="66" t="s">
        <v>12</v>
      </c>
      <c r="AR58" s="66" t="s">
        <v>16</v>
      </c>
      <c r="AS58" s="66" t="s">
        <v>14</v>
      </c>
      <c r="AT58" s="66" t="s">
        <v>16</v>
      </c>
      <c r="AU58" s="66" t="s">
        <v>12</v>
      </c>
      <c r="AV58" s="66" t="s">
        <v>20</v>
      </c>
      <c r="AW58" s="66" t="s">
        <v>20</v>
      </c>
      <c r="AX58" s="66" t="s">
        <v>20</v>
      </c>
      <c r="AY58" s="66" t="s">
        <v>14</v>
      </c>
      <c r="AZ58" s="66" t="s">
        <v>16</v>
      </c>
      <c r="BA58" s="66" t="s">
        <v>18</v>
      </c>
      <c r="BB58" s="66" t="s">
        <v>12</v>
      </c>
      <c r="BC58" s="66" t="s">
        <v>12</v>
      </c>
      <c r="BD58" s="66" t="s">
        <v>12</v>
      </c>
      <c r="BE58" s="66" t="s">
        <v>12</v>
      </c>
      <c r="BF58" s="66" t="s">
        <v>19</v>
      </c>
      <c r="BG58" s="66" t="s">
        <v>12</v>
      </c>
      <c r="BH58" s="66" t="s">
        <v>12</v>
      </c>
    </row>
    <row r="59" spans="1:61" ht="24.75" customHeight="1" x14ac:dyDescent="0.25">
      <c r="A59" s="69"/>
      <c r="B59" s="70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</row>
    <row r="60" spans="1:61" ht="45.75" customHeight="1" x14ac:dyDescent="0.25">
      <c r="A60" s="69"/>
      <c r="B60" s="70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</row>
    <row r="61" spans="1:61" ht="32.25" customHeight="1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</row>
    <row r="62" spans="1:61" ht="32.25" customHeight="1" x14ac:dyDescent="0.25">
      <c r="A62" s="69"/>
      <c r="B62" s="71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</row>
    <row r="63" spans="1:61" ht="32.25" customHeight="1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</row>
    <row r="64" spans="1:61" ht="32.25" customHeight="1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</row>
  </sheetData>
  <conditionalFormatting sqref="A2:A57">
    <cfRule type="uniqueValues" dxfId="0" priority="5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23</v>
      </c>
      <c r="D6" s="8">
        <f>ROUND($C6/C$13*100,2)</f>
        <v>40.35</v>
      </c>
      <c r="E6" s="18">
        <f t="shared" ref="E6:E12" si="0">ROUND($C6/SUM($C$6:$C$12)*100,3)</f>
        <v>40.350999999999999</v>
      </c>
      <c r="G6" s="8"/>
      <c r="H6" s="8"/>
    </row>
    <row r="7" spans="1:12" x14ac:dyDescent="0.25">
      <c r="B7" s="7" t="s">
        <v>14</v>
      </c>
      <c r="C7" s="8">
        <f>COUNTIF(Resp[18],B7)</f>
        <v>18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COUNTIF(Resp[18],B8)</f>
        <v>7</v>
      </c>
      <c r="D8" s="8">
        <f t="shared" si="1"/>
        <v>12.28</v>
      </c>
      <c r="E8" s="18">
        <f t="shared" si="0"/>
        <v>12.281000000000001</v>
      </c>
      <c r="G8" s="8"/>
      <c r="H8" s="8"/>
    </row>
    <row r="9" spans="1:12" x14ac:dyDescent="0.25">
      <c r="B9" s="7" t="s">
        <v>17</v>
      </c>
      <c r="C9" s="8">
        <f>COUNTIF(Resp[18],B9)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6</v>
      </c>
      <c r="D11" s="8">
        <f t="shared" si="1"/>
        <v>10.53</v>
      </c>
      <c r="E11" s="18">
        <f t="shared" si="0"/>
        <v>10.526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100.00000000000001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71.930000000000007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12.281000000000001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12.281000000000001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22</v>
      </c>
      <c r="D6" s="8">
        <f>ROUND($C6/C$13*100,2)</f>
        <v>38.6</v>
      </c>
      <c r="E6" s="18">
        <f t="shared" ref="E6:E12" si="0">ROUND($C6/SUM($C$6:$C$12)*100,3)</f>
        <v>38.595999999999997</v>
      </c>
      <c r="G6" s="8"/>
      <c r="H6" s="8"/>
    </row>
    <row r="7" spans="1:12" x14ac:dyDescent="0.25">
      <c r="B7" s="7" t="s">
        <v>14</v>
      </c>
      <c r="C7" s="8">
        <f>COUNTIF(Resp[19],B7)</f>
        <v>10</v>
      </c>
      <c r="D7" s="8">
        <f t="shared" ref="D7:D12" si="1">ROUND($C7/C$13*100,2)</f>
        <v>17.54</v>
      </c>
      <c r="E7" s="18">
        <f t="shared" si="0"/>
        <v>17.544</v>
      </c>
      <c r="G7" s="8"/>
      <c r="H7" s="8"/>
    </row>
    <row r="8" spans="1:12" x14ac:dyDescent="0.25">
      <c r="B8" s="7" t="s">
        <v>16</v>
      </c>
      <c r="C8" s="8">
        <f>COUNTIF(Resp[19],B8)</f>
        <v>3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15</v>
      </c>
      <c r="D11" s="8">
        <f t="shared" si="1"/>
        <v>26.32</v>
      </c>
      <c r="E11" s="18">
        <f t="shared" si="0"/>
        <v>26.315999999999999</v>
      </c>
      <c r="G11" s="8"/>
      <c r="H11" s="8"/>
    </row>
    <row r="12" spans="1:12" x14ac:dyDescent="0.25">
      <c r="B12" s="13" t="s">
        <v>20</v>
      </c>
      <c r="C12" s="60">
        <f>COUNTIF(Resp[19],B12)</f>
        <v>7</v>
      </c>
      <c r="D12" s="14">
        <f t="shared" si="1"/>
        <v>12.28</v>
      </c>
      <c r="E12" s="25">
        <f t="shared" si="0"/>
        <v>12.281000000000001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56.14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22</v>
      </c>
      <c r="E21" s="36">
        <f>ROUND(D21/SUM(D19:D22)*100,3)</f>
        <v>38.595999999999997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8</v>
      </c>
      <c r="D6" s="7">
        <f>ROUND($C6/C$8*100,2)</f>
        <v>14.04</v>
      </c>
      <c r="E6" s="18">
        <f>ROUND($C6/SUM($C$6:$C$7)*100,3)</f>
        <v>14.035</v>
      </c>
    </row>
    <row r="7" spans="1:5" x14ac:dyDescent="0.25">
      <c r="B7" s="7" t="s">
        <v>15</v>
      </c>
      <c r="C7" s="8">
        <f>COUNTIF(Resp[20],B7)</f>
        <v>49</v>
      </c>
      <c r="D7" s="7">
        <f>ROUND($C7/C$8*100,2)</f>
        <v>85.96</v>
      </c>
      <c r="E7" s="18">
        <f>ROUND($C7/SUM($C$6:$C$7)*100,3)</f>
        <v>85.965000000000003</v>
      </c>
    </row>
    <row r="8" spans="1:5" x14ac:dyDescent="0.25">
      <c r="B8" s="15" t="s">
        <v>228</v>
      </c>
      <c r="C8" s="15">
        <f>SUM(C6:C7)</f>
        <v>57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COUNTIF(Resp[21],B8)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COUNTIF(Resp[22],B7)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5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COUNTIF(Resp[23],B8)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5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COUNTIF(Resp[24],B8)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COUNTIF(Resp[25],B7)</f>
        <v>5</v>
      </c>
      <c r="D7" s="8">
        <f t="shared" ref="D7:D12" si="1">ROUND($C7/C$13*100,2)</f>
        <v>62.5</v>
      </c>
      <c r="E7" s="18">
        <f t="shared" si="0"/>
        <v>62.5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COUNTIF(Resp[26],B7)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2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COUNTIF(Resp[28],B7)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4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3</v>
      </c>
      <c r="D7" s="8">
        <f t="shared" si="0"/>
        <v>37.5</v>
      </c>
      <c r="E7" s="18">
        <f t="shared" si="1"/>
        <v>75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1</v>
      </c>
      <c r="D10" s="8">
        <f t="shared" si="0"/>
        <v>12.5</v>
      </c>
      <c r="E10" s="18">
        <f t="shared" si="1"/>
        <v>25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5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1</v>
      </c>
      <c r="D10" s="8">
        <f t="shared" si="1"/>
        <v>12.5</v>
      </c>
      <c r="E10" s="18">
        <f t="shared" si="0"/>
        <v>12.5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COUNTIF(Resp[32],B8)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COUNTIF(Resp[33],B7)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1</v>
      </c>
      <c r="D10" s="8">
        <f t="shared" si="1"/>
        <v>12.5</v>
      </c>
      <c r="E10" s="18">
        <f t="shared" si="0"/>
        <v>12.5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5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COUNTIF(Resp[34],B9)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24</v>
      </c>
      <c r="D6" s="8">
        <f>ROUND($C6/C$13*100,2)</f>
        <v>42.11</v>
      </c>
      <c r="E6" s="18">
        <f t="shared" ref="E6:E12" si="0">ROUND($C6/SUM($C$6:$C$12)*100,3)</f>
        <v>42.104999999999997</v>
      </c>
      <c r="G6" s="8"/>
      <c r="H6" s="8"/>
    </row>
    <row r="7" spans="1:12" x14ac:dyDescent="0.25">
      <c r="B7" s="7" t="s">
        <v>14</v>
      </c>
      <c r="C7" s="8">
        <f>COUNTIF(Resp[35],B7)</f>
        <v>21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COUNTIF(Resp[35],B8)</f>
        <v>8</v>
      </c>
      <c r="D8" s="8">
        <f t="shared" si="1"/>
        <v>14.04</v>
      </c>
      <c r="E8" s="18">
        <f t="shared" si="0"/>
        <v>14.035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2</v>
      </c>
      <c r="D11" s="8">
        <f t="shared" si="1"/>
        <v>3.51</v>
      </c>
      <c r="E11" s="18">
        <f t="shared" si="0"/>
        <v>3.5089999999999999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100.00000000000001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14.035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39</v>
      </c>
      <c r="D6" s="8">
        <f>ROUND($C6/C$13*100,2)</f>
        <v>68.42</v>
      </c>
      <c r="E6" s="18">
        <f t="shared" ref="E6:E12" si="0">ROUND($C6/SUM($C$6:$C$12)*100,3)</f>
        <v>68.421000000000006</v>
      </c>
      <c r="G6" s="8"/>
      <c r="H6" s="8"/>
    </row>
    <row r="7" spans="1:12" x14ac:dyDescent="0.25">
      <c r="B7" s="7" t="s">
        <v>14</v>
      </c>
      <c r="C7" s="8">
        <f>COUNTIF(Resp[36],B7)</f>
        <v>17</v>
      </c>
      <c r="D7" s="8">
        <f t="shared" ref="D7:D12" si="1">ROUND($C7/C$13*100,2)</f>
        <v>29.82</v>
      </c>
      <c r="E7" s="18">
        <f t="shared" si="0"/>
        <v>29.824999999999999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1.75</v>
      </c>
      <c r="E8" s="18">
        <f t="shared" si="0"/>
        <v>1.754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99.990000000000009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56</v>
      </c>
      <c r="E19" s="36">
        <f>ROUND(D19/SUM(D19:D22)*100,3)</f>
        <v>98.245999999999995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1.754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30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COUNTIF(Resp[37],B7)</f>
        <v>17</v>
      </c>
      <c r="D7" s="8">
        <f t="shared" ref="D7:D12" si="1">ROUND($C7/C$13*100,2)</f>
        <v>29.82</v>
      </c>
      <c r="E7" s="18">
        <f t="shared" si="0"/>
        <v>29.824999999999999</v>
      </c>
      <c r="G7" s="8"/>
      <c r="H7" s="8"/>
    </row>
    <row r="8" spans="1:12" x14ac:dyDescent="0.25">
      <c r="B8" s="7" t="s">
        <v>16</v>
      </c>
      <c r="C8" s="8">
        <f>COUNTIF(Resp[37],B8)</f>
        <v>5</v>
      </c>
      <c r="D8" s="8">
        <f t="shared" si="1"/>
        <v>8.77</v>
      </c>
      <c r="E8" s="18">
        <f t="shared" si="0"/>
        <v>8.7720000000000002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3</v>
      </c>
      <c r="D10" s="8">
        <f t="shared" si="1"/>
        <v>5.26</v>
      </c>
      <c r="E10" s="18">
        <f t="shared" si="0"/>
        <v>5.2629999999999999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47</v>
      </c>
      <c r="E19" s="36">
        <f>ROUND(D19/SUM(D19:D22)*100,3)</f>
        <v>82.456000000000003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8.7720000000000002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3.5089999999999999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26</v>
      </c>
      <c r="D6" s="12">
        <f>ROUND($C6/C$8*100,2)</f>
        <v>45.61</v>
      </c>
      <c r="E6" s="18">
        <f>ROUND($C6/SUM($C$6:$C$7)*100,3)</f>
        <v>45.613999999999997</v>
      </c>
    </row>
    <row r="7" spans="1:5" x14ac:dyDescent="0.25">
      <c r="B7" s="7" t="s">
        <v>15</v>
      </c>
      <c r="C7" s="8">
        <f>COUNTIF(Resp[01],B7)</f>
        <v>31</v>
      </c>
      <c r="D7" s="12">
        <f>ROUND($C7/C$8*100,2)</f>
        <v>54.39</v>
      </c>
      <c r="E7" s="18">
        <f>ROUND($C7/SUM($C$6:$C$7)*100,3)</f>
        <v>54.386000000000003</v>
      </c>
    </row>
    <row r="8" spans="1:5" x14ac:dyDescent="0.25">
      <c r="B8" s="15" t="s">
        <v>228</v>
      </c>
      <c r="C8" s="15">
        <f>SUM(C6:C7)</f>
        <v>57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32</v>
      </c>
      <c r="D6" s="8">
        <f>ROUND($C6/C$13*100,2)</f>
        <v>56.14</v>
      </c>
      <c r="E6" s="18">
        <f t="shared" ref="E6:E12" si="0">ROUND($C6/SUM($C$6:$C$12)*100,3)</f>
        <v>56.14</v>
      </c>
    </row>
    <row r="7" spans="1:12" x14ac:dyDescent="0.25">
      <c r="B7" s="7" t="s">
        <v>14</v>
      </c>
      <c r="C7" s="8">
        <f>COUNTIF(Resp[38],B7)</f>
        <v>12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COUNTIF(Resp[38],B8)</f>
        <v>10</v>
      </c>
      <c r="D8" s="8">
        <f t="shared" si="1"/>
        <v>17.54</v>
      </c>
      <c r="E8" s="18">
        <f t="shared" si="0"/>
        <v>17.544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3</v>
      </c>
      <c r="D10" s="8">
        <f t="shared" si="1"/>
        <v>5.26</v>
      </c>
      <c r="E10" s="18">
        <f t="shared" si="0"/>
        <v>5.2629999999999999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44</v>
      </c>
      <c r="E20" s="36">
        <f>ROUND(D20/SUM(D20:D23)*100,3)</f>
        <v>77.192999999999998</v>
      </c>
    </row>
    <row r="21" spans="2:5" x14ac:dyDescent="0.25">
      <c r="B21" s="33" t="s">
        <v>26</v>
      </c>
      <c r="C21" s="7" t="s">
        <v>16</v>
      </c>
      <c r="D21" s="7">
        <f>C8</f>
        <v>10</v>
      </c>
      <c r="E21" s="36">
        <f>ROUND(D21/SUM(D20:D23)*100,3)</f>
        <v>17.544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3</v>
      </c>
      <c r="E23" s="37">
        <f>ROUND(D23/SUM(D20:D23)*100,3)</f>
        <v>5.2629999999999999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30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COUNTIF(Resp[39],B7)</f>
        <v>17</v>
      </c>
      <c r="D7" s="8">
        <f t="shared" ref="D7:D12" si="1">ROUND($C7/C$13*100,2)</f>
        <v>29.82</v>
      </c>
      <c r="E7" s="18">
        <f t="shared" si="0"/>
        <v>29.824999999999999</v>
      </c>
      <c r="G7" s="8"/>
      <c r="H7" s="8"/>
    </row>
    <row r="8" spans="1:12" x14ac:dyDescent="0.25">
      <c r="B8" s="7" t="s">
        <v>16</v>
      </c>
      <c r="C8" s="8">
        <f>COUNTIF(Resp[39],B8)</f>
        <v>7</v>
      </c>
      <c r="D8" s="8">
        <f t="shared" si="1"/>
        <v>12.28</v>
      </c>
      <c r="E8" s="18">
        <f t="shared" si="0"/>
        <v>12.281000000000001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2</v>
      </c>
      <c r="D11" s="8">
        <f t="shared" si="1"/>
        <v>3.51</v>
      </c>
      <c r="E11" s="18">
        <f t="shared" si="0"/>
        <v>3.5089999999999999</v>
      </c>
      <c r="G11" s="8"/>
      <c r="H11" s="8"/>
    </row>
    <row r="12" spans="1:12" x14ac:dyDescent="0.25">
      <c r="B12" s="13" t="s">
        <v>20</v>
      </c>
      <c r="C12" s="60">
        <f>COUNTIF(Resp[39],B12)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47</v>
      </c>
      <c r="E19" s="36">
        <f>ROUND(D19/SUM(D19:D22)*100,3)</f>
        <v>82.456000000000003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12.281000000000001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32</v>
      </c>
      <c r="D6" s="8">
        <f>ROUND($C6/C$13*100,2)</f>
        <v>56.14</v>
      </c>
      <c r="E6" s="18">
        <f t="shared" ref="E6:E12" si="0">ROUND($C6/SUM($C$6:$C$12)*100,3)</f>
        <v>56.14</v>
      </c>
      <c r="G6" s="8"/>
      <c r="H6" s="8"/>
    </row>
    <row r="7" spans="1:12" x14ac:dyDescent="0.25">
      <c r="B7" s="7" t="s">
        <v>14</v>
      </c>
      <c r="C7" s="8">
        <f>COUNTIF(Resp[40],B7)</f>
        <v>17</v>
      </c>
      <c r="D7" s="8">
        <f t="shared" ref="D7:D12" si="1">ROUND($C7/C$13*100,2)</f>
        <v>29.82</v>
      </c>
      <c r="E7" s="18">
        <f t="shared" si="0"/>
        <v>29.824999999999999</v>
      </c>
      <c r="G7" s="8"/>
      <c r="H7" s="8"/>
    </row>
    <row r="8" spans="1:12" x14ac:dyDescent="0.25">
      <c r="B8" s="7" t="s">
        <v>16</v>
      </c>
      <c r="C8" s="8">
        <f>COUNTIF(Resp[40],B8)</f>
        <v>5</v>
      </c>
      <c r="D8" s="8">
        <f t="shared" si="1"/>
        <v>8.77</v>
      </c>
      <c r="E8" s="18">
        <f t="shared" si="0"/>
        <v>8.7720000000000002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1</v>
      </c>
      <c r="D11" s="8">
        <f t="shared" si="1"/>
        <v>1.75</v>
      </c>
      <c r="E11" s="18">
        <f t="shared" si="0"/>
        <v>1.754</v>
      </c>
      <c r="G11" s="8"/>
      <c r="H11" s="8"/>
    </row>
    <row r="12" spans="1:12" x14ac:dyDescent="0.25">
      <c r="B12" s="13" t="s">
        <v>20</v>
      </c>
      <c r="C12" s="60">
        <f>COUNTIF(Resp[40],B12)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99.98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49</v>
      </c>
      <c r="E19" s="36">
        <f>ROUND(D19/SUM(D19:D22)*100,3)</f>
        <v>85.965000000000003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8.7720000000000002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3.5089999999999999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23</v>
      </c>
      <c r="D6" s="8">
        <f>ROUND($C6/C$13*100,2)</f>
        <v>40.35</v>
      </c>
      <c r="E6" s="18">
        <f t="shared" ref="E6:E12" si="0">ROUND($C6/SUM($C$6:$C$12)*100,3)</f>
        <v>40.350999999999999</v>
      </c>
      <c r="G6" s="8"/>
      <c r="H6" s="8"/>
    </row>
    <row r="7" spans="1:12" x14ac:dyDescent="0.25">
      <c r="B7" s="7" t="s">
        <v>14</v>
      </c>
      <c r="C7" s="8">
        <f>COUNTIF(Resp[41],B7)</f>
        <v>21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COUNTIF(Resp[41],B8)</f>
        <v>9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2</v>
      </c>
      <c r="D11" s="8">
        <f t="shared" si="1"/>
        <v>3.51</v>
      </c>
      <c r="E11" s="18">
        <f t="shared" si="0"/>
        <v>3.5089999999999999</v>
      </c>
      <c r="G11" s="8"/>
      <c r="H11" s="8"/>
    </row>
    <row r="12" spans="1:12" x14ac:dyDescent="0.25">
      <c r="B12" s="13" t="s">
        <v>20</v>
      </c>
      <c r="C12" s="60">
        <f>COUNTIF(Resp[41],B12)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44</v>
      </c>
      <c r="E19" s="36">
        <f>ROUND(D19/SUM(D19:D22)*100,3)</f>
        <v>77.192999999999998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1.754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22</v>
      </c>
      <c r="D6" s="8">
        <f>ROUND($C6/C$13*100,2)</f>
        <v>38.6</v>
      </c>
      <c r="E6" s="18">
        <f t="shared" ref="E6:E12" si="0">ROUND($C6/SUM($C$6:$C$12)*100,3)</f>
        <v>38.595999999999997</v>
      </c>
    </row>
    <row r="7" spans="1:12" x14ac:dyDescent="0.25">
      <c r="B7" s="7" t="s">
        <v>14</v>
      </c>
      <c r="C7" s="8">
        <f>COUNTIF(Resp[42],B7)</f>
        <v>22</v>
      </c>
      <c r="D7" s="8">
        <f t="shared" ref="D7:D12" si="1">ROUND($C7/C$13*100,2)</f>
        <v>38.6</v>
      </c>
      <c r="E7" s="18">
        <f t="shared" si="0"/>
        <v>38.595999999999997</v>
      </c>
      <c r="G7" s="8"/>
      <c r="H7" s="8"/>
    </row>
    <row r="8" spans="1:12" x14ac:dyDescent="0.25">
      <c r="B8" s="7" t="s">
        <v>16</v>
      </c>
      <c r="C8" s="8">
        <f>COUNTIF(Resp[42],B8)</f>
        <v>6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44</v>
      </c>
      <c r="E20" s="36">
        <f>ROUND(D20/SUM(D20:D23)*100,3)</f>
        <v>77.192999999999998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10.526</v>
      </c>
    </row>
    <row r="22" spans="2:5" x14ac:dyDescent="0.25">
      <c r="B22" s="34" t="s">
        <v>234</v>
      </c>
      <c r="C22" s="7" t="s">
        <v>235</v>
      </c>
      <c r="D22" s="7">
        <f>SUM(C11,C12)</f>
        <v>6</v>
      </c>
      <c r="E22" s="36">
        <f>ROUND(D22/SUM(D20:D23)*100,3)</f>
        <v>10.526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1.754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10</v>
      </c>
      <c r="D6" s="8">
        <f>ROUND($C6/C$13*100,2)</f>
        <v>17.54</v>
      </c>
      <c r="E6" s="18">
        <f t="shared" ref="E6:E12" si="0">ROUND($C6/SUM($C$6:$C$12)*100,3)</f>
        <v>17.544</v>
      </c>
      <c r="G6" s="8"/>
      <c r="H6" s="8"/>
    </row>
    <row r="7" spans="1:12" x14ac:dyDescent="0.25">
      <c r="B7" s="7" t="s">
        <v>14</v>
      </c>
      <c r="C7" s="8">
        <f>COUNTIF(Resp[43],B7)</f>
        <v>12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COUNTIF(Resp[43],B8)</f>
        <v>19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COUNTIF(Resp[43],B9)</f>
        <v>5</v>
      </c>
      <c r="D9" s="8">
        <f t="shared" si="1"/>
        <v>8.77</v>
      </c>
      <c r="E9" s="18">
        <f t="shared" si="0"/>
        <v>8.7720000000000002</v>
      </c>
      <c r="G9" s="8"/>
      <c r="H9" s="8"/>
    </row>
    <row r="10" spans="1:12" x14ac:dyDescent="0.25">
      <c r="B10" s="7" t="s">
        <v>18</v>
      </c>
      <c r="C10" s="8">
        <f>COUNTIF(Resp[43],B10)</f>
        <v>4</v>
      </c>
      <c r="D10" s="8">
        <f t="shared" si="1"/>
        <v>7.02</v>
      </c>
      <c r="E10" s="18">
        <f t="shared" si="0"/>
        <v>7.0179999999999998</v>
      </c>
      <c r="G10" s="8"/>
      <c r="H10" s="8"/>
    </row>
    <row r="11" spans="1:12" x14ac:dyDescent="0.25">
      <c r="B11" s="7" t="s">
        <v>19</v>
      </c>
      <c r="C11" s="8">
        <f>COUNTIF(Resp[43],B11)</f>
        <v>5</v>
      </c>
      <c r="D11" s="8">
        <f t="shared" si="1"/>
        <v>8.77</v>
      </c>
      <c r="E11" s="18">
        <f t="shared" si="0"/>
        <v>8.7720000000000002</v>
      </c>
      <c r="G11" s="8"/>
      <c r="H11" s="8"/>
    </row>
    <row r="12" spans="1:12" x14ac:dyDescent="0.25">
      <c r="B12" s="13" t="s">
        <v>20</v>
      </c>
      <c r="C12" s="14">
        <f>COUNTIF(Resp[43],B12)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38.595999999999997</v>
      </c>
    </row>
    <row r="20" spans="2:5" x14ac:dyDescent="0.25">
      <c r="B20" s="33" t="s">
        <v>26</v>
      </c>
      <c r="C20" s="7" t="s">
        <v>16</v>
      </c>
      <c r="D20" s="7">
        <f>C8</f>
        <v>19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12.281000000000001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15.789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6</v>
      </c>
      <c r="D6" s="8">
        <f>ROUND($C6/C$13*100,2)</f>
        <v>10.53</v>
      </c>
      <c r="E6" s="18">
        <f t="shared" ref="E6:E12" si="0">ROUND($C6/SUM($C$6:$C$12)*100,3)</f>
        <v>10.526</v>
      </c>
      <c r="G6" s="8"/>
      <c r="H6" s="8"/>
    </row>
    <row r="7" spans="1:12" x14ac:dyDescent="0.25">
      <c r="B7" s="7" t="s">
        <v>14</v>
      </c>
      <c r="C7" s="8">
        <f>COUNTIF(Resp[44],B7)</f>
        <v>14</v>
      </c>
      <c r="D7" s="8">
        <f t="shared" ref="D7:D12" si="1">ROUND($C7/C$13*100,2)</f>
        <v>24.56</v>
      </c>
      <c r="E7" s="18">
        <f t="shared" si="0"/>
        <v>24.561</v>
      </c>
      <c r="G7" s="8"/>
      <c r="H7" s="8"/>
    </row>
    <row r="8" spans="1:12" x14ac:dyDescent="0.25">
      <c r="B8" s="7" t="s">
        <v>16</v>
      </c>
      <c r="C8" s="8">
        <f>COUNTIF(Resp[44],B8)</f>
        <v>14</v>
      </c>
      <c r="D8" s="8">
        <f t="shared" si="1"/>
        <v>24.56</v>
      </c>
      <c r="E8" s="18">
        <f t="shared" si="0"/>
        <v>24.561</v>
      </c>
      <c r="G8" s="8"/>
      <c r="H8" s="8"/>
    </row>
    <row r="9" spans="1:12" x14ac:dyDescent="0.25">
      <c r="B9" s="7" t="s">
        <v>17</v>
      </c>
      <c r="C9" s="8">
        <f>COUNTIF(Resp[44],B9)</f>
        <v>12</v>
      </c>
      <c r="D9" s="8">
        <f t="shared" si="1"/>
        <v>21.05</v>
      </c>
      <c r="E9" s="18">
        <f t="shared" si="0"/>
        <v>21.053000000000001</v>
      </c>
      <c r="G9" s="8"/>
      <c r="H9" s="8"/>
    </row>
    <row r="10" spans="1:12" x14ac:dyDescent="0.25">
      <c r="B10" s="7" t="s">
        <v>18</v>
      </c>
      <c r="C10" s="8">
        <f>COUNTIF(Resp[44],B10)</f>
        <v>6</v>
      </c>
      <c r="D10" s="8">
        <f t="shared" si="1"/>
        <v>10.53</v>
      </c>
      <c r="E10" s="18">
        <f t="shared" si="0"/>
        <v>10.526</v>
      </c>
      <c r="G10" s="8"/>
      <c r="H10" s="8"/>
    </row>
    <row r="11" spans="1:12" x14ac:dyDescent="0.25">
      <c r="B11" s="7" t="s">
        <v>19</v>
      </c>
      <c r="C11" s="8">
        <f>COUNTIF(Resp[44],B11)</f>
        <v>3</v>
      </c>
      <c r="D11" s="8">
        <f t="shared" si="1"/>
        <v>5.26</v>
      </c>
      <c r="E11" s="18">
        <f t="shared" si="0"/>
        <v>5.2629999999999999</v>
      </c>
      <c r="G11" s="8"/>
      <c r="H11" s="8"/>
    </row>
    <row r="12" spans="1:12" x14ac:dyDescent="0.25">
      <c r="B12" s="13" t="s">
        <v>20</v>
      </c>
      <c r="C12" s="14">
        <f>COUNTIF(Resp[44],B12)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35.088000000000001</v>
      </c>
    </row>
    <row r="20" spans="2:5" x14ac:dyDescent="0.25">
      <c r="B20" s="33" t="s">
        <v>26</v>
      </c>
      <c r="C20" s="7" t="s">
        <v>16</v>
      </c>
      <c r="D20" s="7">
        <f>C8</f>
        <v>14</v>
      </c>
      <c r="E20" s="36">
        <f>ROUND(D20/SUM(D19:D22)*100,3)</f>
        <v>24.561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8.7720000000000002</v>
      </c>
    </row>
    <row r="22" spans="2:5" x14ac:dyDescent="0.25">
      <c r="B22" s="35" t="s">
        <v>24</v>
      </c>
      <c r="C22" s="13" t="s">
        <v>236</v>
      </c>
      <c r="D22" s="13">
        <f>SUM(C9:C10)</f>
        <v>18</v>
      </c>
      <c r="E22" s="37">
        <f>ROUND(D22/SUM(D19:D22)*100,3)</f>
        <v>31.579000000000001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4</v>
      </c>
      <c r="D6" s="8">
        <f>ROUND($C6/C$13*100,2)</f>
        <v>7.02</v>
      </c>
      <c r="E6" s="18">
        <f t="shared" ref="E6:E12" si="0">ROUND($C6/SUM($C$6:$C$12)*100,3)</f>
        <v>7.0179999999999998</v>
      </c>
      <c r="G6" s="8"/>
      <c r="H6" s="8"/>
    </row>
    <row r="7" spans="1:12" x14ac:dyDescent="0.25">
      <c r="B7" s="7" t="s">
        <v>14</v>
      </c>
      <c r="C7" s="8">
        <f>COUNTIF(Resp[45],B7)</f>
        <v>5</v>
      </c>
      <c r="D7" s="8">
        <f t="shared" ref="D7:D12" si="1">ROUND($C7/C$13*100,2)</f>
        <v>8.77</v>
      </c>
      <c r="E7" s="18">
        <f t="shared" si="0"/>
        <v>8.7720000000000002</v>
      </c>
      <c r="G7" s="8"/>
      <c r="H7" s="8"/>
    </row>
    <row r="8" spans="1:12" x14ac:dyDescent="0.25">
      <c r="B8" s="7" t="s">
        <v>16</v>
      </c>
      <c r="C8" s="8">
        <f>COUNTIF(Resp[45],B8)</f>
        <v>15</v>
      </c>
      <c r="D8" s="8">
        <f t="shared" si="1"/>
        <v>26.32</v>
      </c>
      <c r="E8" s="18">
        <f t="shared" si="0"/>
        <v>26.315999999999999</v>
      </c>
      <c r="G8" s="8"/>
      <c r="H8" s="8"/>
    </row>
    <row r="9" spans="1:12" x14ac:dyDescent="0.25">
      <c r="B9" s="7" t="s">
        <v>17</v>
      </c>
      <c r="C9" s="8">
        <f>COUNTIF(Resp[45],B9)</f>
        <v>15</v>
      </c>
      <c r="D9" s="8">
        <f t="shared" si="1"/>
        <v>26.32</v>
      </c>
      <c r="E9" s="18">
        <f t="shared" si="0"/>
        <v>26.315999999999999</v>
      </c>
      <c r="G9" s="8"/>
      <c r="H9" s="8"/>
    </row>
    <row r="10" spans="1:12" x14ac:dyDescent="0.25">
      <c r="B10" s="7" t="s">
        <v>18</v>
      </c>
      <c r="C10" s="8">
        <f>COUNTIF(Resp[45],B10)</f>
        <v>11</v>
      </c>
      <c r="D10" s="8">
        <f t="shared" si="1"/>
        <v>19.3</v>
      </c>
      <c r="E10" s="18">
        <f t="shared" si="0"/>
        <v>19.297999999999998</v>
      </c>
      <c r="G10" s="8"/>
      <c r="H10" s="8"/>
    </row>
    <row r="11" spans="1:12" x14ac:dyDescent="0.25">
      <c r="B11" s="7" t="s">
        <v>19</v>
      </c>
      <c r="C11" s="8">
        <f>COUNTIF(Resp[45],B11)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COUNTIF(Resp[45],B12)</f>
        <v>3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15.789</v>
      </c>
    </row>
    <row r="20" spans="2:5" x14ac:dyDescent="0.25">
      <c r="B20" s="33" t="s">
        <v>26</v>
      </c>
      <c r="C20" s="7" t="s">
        <v>16</v>
      </c>
      <c r="D20" s="7">
        <f>C8</f>
        <v>15</v>
      </c>
      <c r="E20" s="36">
        <f>ROUND(D20/SUM(D19:D22)*100,3)</f>
        <v>26.315999999999999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12.281000000000001</v>
      </c>
    </row>
    <row r="22" spans="2:5" x14ac:dyDescent="0.25">
      <c r="B22" s="35" t="s">
        <v>24</v>
      </c>
      <c r="C22" s="13" t="s">
        <v>236</v>
      </c>
      <c r="D22" s="13">
        <f>SUM(C9:C10)</f>
        <v>26</v>
      </c>
      <c r="E22" s="37">
        <f>ROUND(D22/SUM(D19:D22)*100,3)</f>
        <v>45.613999999999997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10</v>
      </c>
      <c r="D6" s="8">
        <f>ROUND($C6/C$13*100,2)</f>
        <v>17.54</v>
      </c>
      <c r="E6" s="18">
        <f t="shared" ref="E6:E12" si="0">ROUND($C6/SUM($C$6:$C$12)*100,3)</f>
        <v>17.544</v>
      </c>
      <c r="G6" s="8"/>
      <c r="H6" s="8"/>
    </row>
    <row r="7" spans="1:12" x14ac:dyDescent="0.25">
      <c r="B7" s="7" t="s">
        <v>14</v>
      </c>
      <c r="C7" s="8">
        <f>COUNTIF(Resp[46],B7)</f>
        <v>18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COUNTIF(Resp[46],B8)</f>
        <v>12</v>
      </c>
      <c r="D8" s="8">
        <f t="shared" si="1"/>
        <v>21.05</v>
      </c>
      <c r="E8" s="18">
        <f t="shared" si="0"/>
        <v>21.053000000000001</v>
      </c>
      <c r="G8" s="8"/>
      <c r="H8" s="8"/>
    </row>
    <row r="9" spans="1:12" x14ac:dyDescent="0.25">
      <c r="B9" s="7" t="s">
        <v>17</v>
      </c>
      <c r="C9" s="8">
        <f>COUNTIF(Resp[46],B9)</f>
        <v>5</v>
      </c>
      <c r="D9" s="8">
        <f t="shared" si="1"/>
        <v>8.77</v>
      </c>
      <c r="E9" s="18">
        <f t="shared" si="0"/>
        <v>8.7720000000000002</v>
      </c>
      <c r="G9" s="8"/>
      <c r="H9" s="8"/>
    </row>
    <row r="10" spans="1:12" x14ac:dyDescent="0.25">
      <c r="B10" s="7" t="s">
        <v>18</v>
      </c>
      <c r="C10" s="8">
        <f>COUNTIF(Resp[46],B10)</f>
        <v>5</v>
      </c>
      <c r="D10" s="8">
        <f t="shared" si="1"/>
        <v>8.77</v>
      </c>
      <c r="E10" s="18">
        <f t="shared" si="0"/>
        <v>8.7720000000000002</v>
      </c>
      <c r="G10" s="8"/>
      <c r="H10" s="8"/>
    </row>
    <row r="11" spans="1:12" x14ac:dyDescent="0.25">
      <c r="B11" s="7" t="s">
        <v>19</v>
      </c>
      <c r="C11" s="8">
        <f>COUNTIF(Resp[46],B11)</f>
        <v>5</v>
      </c>
      <c r="D11" s="8">
        <f t="shared" si="1"/>
        <v>8.77</v>
      </c>
      <c r="E11" s="18">
        <f t="shared" si="0"/>
        <v>8.7720000000000002</v>
      </c>
      <c r="G11" s="8"/>
      <c r="H11" s="8"/>
    </row>
    <row r="12" spans="1:12" x14ac:dyDescent="0.25">
      <c r="B12" s="13" t="s">
        <v>20</v>
      </c>
      <c r="C12" s="14">
        <f>COUNTIF(Resp[46],B12)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49.122999999999998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21.053000000000001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12.281000000000001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17.544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22</v>
      </c>
      <c r="D6" s="8">
        <f>ROUND($C6/C$13*100,2)</f>
        <v>38.6</v>
      </c>
      <c r="E6" s="18">
        <f t="shared" ref="E6:E12" si="0">ROUND($C6/SUM($C$6:$C$12)*100,3)</f>
        <v>38.595999999999997</v>
      </c>
      <c r="G6" s="8"/>
      <c r="H6" s="8"/>
    </row>
    <row r="7" spans="1:12" x14ac:dyDescent="0.25">
      <c r="B7" s="7" t="s">
        <v>14</v>
      </c>
      <c r="C7" s="8">
        <f>COUNTIF(Resp[47],B7)</f>
        <v>15</v>
      </c>
      <c r="D7" s="8">
        <f t="shared" ref="D7:D12" si="1">ROUND($C7/C$13*100,2)</f>
        <v>26.32</v>
      </c>
      <c r="E7" s="18">
        <f t="shared" si="0"/>
        <v>26.315999999999999</v>
      </c>
      <c r="G7" s="8"/>
      <c r="H7" s="8"/>
    </row>
    <row r="8" spans="1:12" x14ac:dyDescent="0.25">
      <c r="B8" s="7" t="s">
        <v>16</v>
      </c>
      <c r="C8" s="8">
        <f>COUNTIF(Resp[47],B8)</f>
        <v>12</v>
      </c>
      <c r="D8" s="8">
        <f t="shared" si="1"/>
        <v>21.05</v>
      </c>
      <c r="E8" s="18">
        <f t="shared" si="0"/>
        <v>21.053000000000001</v>
      </c>
      <c r="G8" s="8"/>
      <c r="H8" s="8"/>
    </row>
    <row r="9" spans="1:12" x14ac:dyDescent="0.25">
      <c r="B9" s="7" t="s">
        <v>17</v>
      </c>
      <c r="C9" s="8">
        <f>COUNTIF(Resp[47],B9)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2</v>
      </c>
      <c r="D11" s="8">
        <f t="shared" si="1"/>
        <v>3.51</v>
      </c>
      <c r="E11" s="18">
        <f t="shared" si="0"/>
        <v>3.5089999999999999</v>
      </c>
      <c r="G11" s="8"/>
      <c r="H11" s="8"/>
    </row>
    <row r="12" spans="1:12" x14ac:dyDescent="0.25">
      <c r="B12" s="13" t="s">
        <v>20</v>
      </c>
      <c r="C12" s="14">
        <f>COUNTIF(Resp[47],B12)</f>
        <v>4</v>
      </c>
      <c r="D12" s="14">
        <f t="shared" si="1"/>
        <v>7.02</v>
      </c>
      <c r="E12" s="25">
        <f t="shared" si="0"/>
        <v>7.0179999999999998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64.912000000000006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21.053000000000001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10.526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15</v>
      </c>
      <c r="D6" s="7">
        <f>ROUND($C6/C$8*100,2)</f>
        <v>26.32</v>
      </c>
      <c r="E6" s="18">
        <f>ROUND($C6/SUM($C$6:$C$7)*100,3)</f>
        <v>26.315999999999999</v>
      </c>
    </row>
    <row r="7" spans="1:5" x14ac:dyDescent="0.25">
      <c r="B7" s="7" t="s">
        <v>15</v>
      </c>
      <c r="C7" s="8">
        <f>COUNTIF(Resp[02],B7)</f>
        <v>42</v>
      </c>
      <c r="D7" s="7">
        <f>ROUND($C7/C$8*100,2)</f>
        <v>73.680000000000007</v>
      </c>
      <c r="E7" s="18">
        <f>ROUND($C7/SUM($C$6:$C$7)*100,3)</f>
        <v>73.683999999999997</v>
      </c>
    </row>
    <row r="8" spans="1:5" x14ac:dyDescent="0.25">
      <c r="B8" s="15" t="s">
        <v>228</v>
      </c>
      <c r="C8" s="15">
        <f>SUM(C6:C7)</f>
        <v>57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13</v>
      </c>
      <c r="D6" s="8">
        <f>ROUND($C6/C$13*100,2)</f>
        <v>22.81</v>
      </c>
      <c r="E6" s="18">
        <f t="shared" ref="E6:E12" si="0">ROUND($C6/SUM($C$6:$C$12)*100,3)</f>
        <v>22.806999999999999</v>
      </c>
      <c r="G6" s="8"/>
      <c r="H6" s="8"/>
    </row>
    <row r="7" spans="1:12" x14ac:dyDescent="0.25">
      <c r="B7" s="7" t="s">
        <v>14</v>
      </c>
      <c r="C7" s="8">
        <f>COUNTIF(Resp[48],B7)</f>
        <v>19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11</v>
      </c>
      <c r="D8" s="8">
        <f t="shared" si="1"/>
        <v>19.3</v>
      </c>
      <c r="E8" s="18">
        <f t="shared" si="0"/>
        <v>19.297999999999998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COUNTIF(Resp[48],B12)</f>
        <v>7</v>
      </c>
      <c r="D12" s="14">
        <f t="shared" si="1"/>
        <v>12.28</v>
      </c>
      <c r="E12" s="25">
        <f t="shared" si="0"/>
        <v>12.281000000000001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56.14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19.297999999999998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19.297999999999998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6</v>
      </c>
      <c r="D6" s="8">
        <f>ROUND($C6/C$13*100,2)</f>
        <v>10.53</v>
      </c>
      <c r="E6" s="18">
        <f t="shared" ref="E6:E12" si="0">ROUND($C6/SUM($C$6:$C$12)*100,3)</f>
        <v>10.526</v>
      </c>
      <c r="G6" s="8"/>
      <c r="H6" s="8"/>
    </row>
    <row r="7" spans="1:12" x14ac:dyDescent="0.25">
      <c r="B7" s="7" t="s">
        <v>14</v>
      </c>
      <c r="C7" s="8">
        <f>COUNTIF(Resp[49],B7)</f>
        <v>6</v>
      </c>
      <c r="D7" s="8">
        <f t="shared" ref="D7:D12" si="1">ROUND($C7/C$13*100,2)</f>
        <v>10.53</v>
      </c>
      <c r="E7" s="18">
        <f t="shared" si="0"/>
        <v>10.526</v>
      </c>
      <c r="G7" s="8"/>
      <c r="H7" s="8"/>
    </row>
    <row r="8" spans="1:12" x14ac:dyDescent="0.25">
      <c r="B8" s="7" t="s">
        <v>16</v>
      </c>
      <c r="C8" s="8">
        <f>COUNTIF(Resp[49],B8)</f>
        <v>13</v>
      </c>
      <c r="D8" s="8">
        <f t="shared" si="1"/>
        <v>22.81</v>
      </c>
      <c r="E8" s="18">
        <f t="shared" si="0"/>
        <v>22.806999999999999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5.26</v>
      </c>
      <c r="E9" s="18">
        <f t="shared" si="0"/>
        <v>5.2629999999999999</v>
      </c>
      <c r="G9" s="8"/>
      <c r="H9" s="8"/>
    </row>
    <row r="10" spans="1:12" x14ac:dyDescent="0.25">
      <c r="B10" s="7" t="s">
        <v>18</v>
      </c>
      <c r="C10" s="8">
        <f>COUNTIF(Resp[49],B10)</f>
        <v>8</v>
      </c>
      <c r="D10" s="8">
        <f t="shared" si="1"/>
        <v>14.04</v>
      </c>
      <c r="E10" s="18">
        <f t="shared" si="0"/>
        <v>14.035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10.53</v>
      </c>
      <c r="E11" s="18">
        <f t="shared" si="0"/>
        <v>10.526</v>
      </c>
      <c r="G11" s="8"/>
      <c r="H11" s="8"/>
    </row>
    <row r="12" spans="1:12" x14ac:dyDescent="0.25">
      <c r="B12" s="13" t="s">
        <v>20</v>
      </c>
      <c r="C12" s="14">
        <f>COUNTIF(Resp[49],B12)</f>
        <v>15</v>
      </c>
      <c r="D12" s="14">
        <f t="shared" si="1"/>
        <v>26.32</v>
      </c>
      <c r="E12" s="25">
        <f t="shared" si="0"/>
        <v>26.315999999999999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100.01999999999998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21.053000000000001</v>
      </c>
    </row>
    <row r="20" spans="2:5" x14ac:dyDescent="0.25">
      <c r="B20" s="33" t="s">
        <v>26</v>
      </c>
      <c r="C20" s="7" t="s">
        <v>16</v>
      </c>
      <c r="D20" s="7">
        <f>C8</f>
        <v>13</v>
      </c>
      <c r="E20" s="36">
        <f>ROUND(D20/SUM(D19:D22)*100,3)</f>
        <v>22.806999999999999</v>
      </c>
    </row>
    <row r="21" spans="2:5" x14ac:dyDescent="0.25">
      <c r="B21" s="34" t="s">
        <v>234</v>
      </c>
      <c r="C21" s="7" t="s">
        <v>235</v>
      </c>
      <c r="D21" s="7">
        <f>SUM(C11,C12)</f>
        <v>21</v>
      </c>
      <c r="E21" s="36">
        <f>ROUND(D21/SUM(D19:D22)*100,3)</f>
        <v>36.841999999999999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19.297999999999998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18</v>
      </c>
      <c r="D6" s="8">
        <f>ROUND($C6/C$13*100,2)</f>
        <v>31.58</v>
      </c>
      <c r="E6" s="18">
        <f t="shared" ref="E6:E12" si="0">ROUND($C6/SUM($C$6:$C$12)*100,3)</f>
        <v>31.579000000000001</v>
      </c>
      <c r="G6" s="8"/>
      <c r="H6" s="8"/>
    </row>
    <row r="7" spans="1:12" x14ac:dyDescent="0.25">
      <c r="B7" s="7" t="s">
        <v>14</v>
      </c>
      <c r="C7" s="8">
        <f>COUNTIF(Resp[50],B7)</f>
        <v>16</v>
      </c>
      <c r="D7" s="8">
        <f t="shared" ref="D7:D12" si="1">ROUND($C7/C$13*100,2)</f>
        <v>28.07</v>
      </c>
      <c r="E7" s="18">
        <f t="shared" si="0"/>
        <v>28.07</v>
      </c>
      <c r="G7" s="8"/>
      <c r="H7" s="8"/>
    </row>
    <row r="8" spans="1:12" x14ac:dyDescent="0.25">
      <c r="B8" s="7" t="s">
        <v>16</v>
      </c>
      <c r="C8" s="8">
        <f>COUNTIF(Resp[50],B8)</f>
        <v>11</v>
      </c>
      <c r="D8" s="8">
        <f t="shared" si="1"/>
        <v>19.3</v>
      </c>
      <c r="E8" s="18">
        <f t="shared" si="0"/>
        <v>19.297999999999998</v>
      </c>
      <c r="G8" s="8"/>
      <c r="H8" s="8"/>
    </row>
    <row r="9" spans="1:12" x14ac:dyDescent="0.25">
      <c r="B9" s="7" t="s">
        <v>17</v>
      </c>
      <c r="C9" s="8">
        <f>COUNTIF(Resp[50],B9)</f>
        <v>5</v>
      </c>
      <c r="D9" s="8">
        <f t="shared" si="1"/>
        <v>8.77</v>
      </c>
      <c r="E9" s="18">
        <f t="shared" si="0"/>
        <v>8.7720000000000002</v>
      </c>
      <c r="G9" s="8"/>
      <c r="H9" s="8"/>
    </row>
    <row r="10" spans="1:12" x14ac:dyDescent="0.25">
      <c r="B10" s="7" t="s">
        <v>18</v>
      </c>
      <c r="C10" s="8">
        <f>COUNTIF(Resp[50],B10)</f>
        <v>5</v>
      </c>
      <c r="D10" s="8">
        <f t="shared" si="1"/>
        <v>8.77</v>
      </c>
      <c r="E10" s="18">
        <f t="shared" si="0"/>
        <v>8.7720000000000002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2</v>
      </c>
      <c r="D12" s="14">
        <f t="shared" si="1"/>
        <v>3.51</v>
      </c>
      <c r="E12" s="25">
        <f t="shared" si="0"/>
        <v>3.5089999999999999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59.649000000000001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19.297999999999998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3.5089999999999999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17.544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11</v>
      </c>
      <c r="D6" s="8">
        <f>ROUND($C6/C$13*100,2)</f>
        <v>19.3</v>
      </c>
      <c r="E6" s="18">
        <f t="shared" ref="E6:E12" si="0">ROUND($C6/SUM($C$6:$C$12)*100,3)</f>
        <v>19.297999999999998</v>
      </c>
      <c r="G6" s="8"/>
      <c r="H6" s="8"/>
    </row>
    <row r="7" spans="1:12" x14ac:dyDescent="0.25">
      <c r="B7" s="7" t="s">
        <v>14</v>
      </c>
      <c r="C7" s="8">
        <f>COUNTIF(Resp[51],B7)</f>
        <v>20</v>
      </c>
      <c r="D7" s="8">
        <f t="shared" ref="D7:D12" si="1">ROUND($C7/C$13*100,2)</f>
        <v>35.090000000000003</v>
      </c>
      <c r="E7" s="18">
        <f t="shared" si="0"/>
        <v>35.088000000000001</v>
      </c>
      <c r="G7" s="8"/>
      <c r="H7" s="8"/>
    </row>
    <row r="8" spans="1:12" x14ac:dyDescent="0.25">
      <c r="B8" s="7" t="s">
        <v>16</v>
      </c>
      <c r="C8" s="8">
        <f>COUNTIF(Resp[51],B8)</f>
        <v>12</v>
      </c>
      <c r="D8" s="8">
        <f t="shared" si="1"/>
        <v>21.05</v>
      </c>
      <c r="E8" s="18">
        <f t="shared" si="0"/>
        <v>21.053000000000001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COUNTIF(Resp[51],B10)</f>
        <v>4</v>
      </c>
      <c r="D10" s="8">
        <f t="shared" si="1"/>
        <v>7.02</v>
      </c>
      <c r="E10" s="18">
        <f t="shared" si="0"/>
        <v>7.0179999999999998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3.51</v>
      </c>
      <c r="E11" s="18">
        <f t="shared" si="0"/>
        <v>3.5089999999999999</v>
      </c>
      <c r="G11" s="8"/>
      <c r="H11" s="8"/>
    </row>
    <row r="12" spans="1:12" x14ac:dyDescent="0.25">
      <c r="B12" s="13" t="s">
        <v>20</v>
      </c>
      <c r="C12" s="14">
        <f>COUNTIF(Resp[51],B12)</f>
        <v>6</v>
      </c>
      <c r="D12" s="14">
        <f t="shared" si="1"/>
        <v>10.53</v>
      </c>
      <c r="E12" s="25">
        <f t="shared" si="0"/>
        <v>10.526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54.386000000000003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21.053000000000001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14.035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10.526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7.02</v>
      </c>
      <c r="E6" s="18">
        <f t="shared" ref="E6:E12" si="0">ROUND($C6/SUM($C$6:$C$12)*100,3)</f>
        <v>7.0179999999999998</v>
      </c>
      <c r="G6" s="8"/>
      <c r="H6" s="8"/>
    </row>
    <row r="7" spans="1:12" x14ac:dyDescent="0.25">
      <c r="B7" s="7" t="s">
        <v>14</v>
      </c>
      <c r="C7" s="8">
        <f>COUNTIF(Resp[52],B7)</f>
        <v>8</v>
      </c>
      <c r="D7" s="8">
        <f t="shared" ref="D7:D12" si="1">ROUND($C7/C$13*100,2)</f>
        <v>14.04</v>
      </c>
      <c r="E7" s="18">
        <f t="shared" si="0"/>
        <v>14.035</v>
      </c>
      <c r="G7" s="8"/>
      <c r="H7" s="8"/>
    </row>
    <row r="8" spans="1:12" x14ac:dyDescent="0.25">
      <c r="B8" s="7" t="s">
        <v>16</v>
      </c>
      <c r="C8" s="8">
        <f>COUNTIF(Resp[52],B8)</f>
        <v>9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COUNTIF(Resp[52],B9)</f>
        <v>6</v>
      </c>
      <c r="D9" s="8">
        <f t="shared" si="1"/>
        <v>10.53</v>
      </c>
      <c r="E9" s="18">
        <f t="shared" si="0"/>
        <v>10.526</v>
      </c>
      <c r="G9" s="8"/>
      <c r="H9" s="8"/>
    </row>
    <row r="10" spans="1:12" x14ac:dyDescent="0.25">
      <c r="B10" s="7" t="s">
        <v>18</v>
      </c>
      <c r="C10" s="8">
        <f>COUNTIF(Resp[52],B10)</f>
        <v>9</v>
      </c>
      <c r="D10" s="8">
        <f t="shared" si="1"/>
        <v>15.79</v>
      </c>
      <c r="E10" s="18">
        <f t="shared" si="0"/>
        <v>15.789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COUNTIF(Resp[52],B12)</f>
        <v>17</v>
      </c>
      <c r="D12" s="14">
        <f t="shared" si="1"/>
        <v>29.82</v>
      </c>
      <c r="E12" s="25">
        <f t="shared" si="0"/>
        <v>29.824999999999999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21.053000000000001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21</v>
      </c>
      <c r="E21" s="36">
        <f>ROUND(D21/SUM(D19:D22)*100,3)</f>
        <v>36.841999999999999</v>
      </c>
    </row>
    <row r="22" spans="2:5" x14ac:dyDescent="0.25">
      <c r="B22" s="35" t="s">
        <v>24</v>
      </c>
      <c r="C22" s="13" t="s">
        <v>236</v>
      </c>
      <c r="D22" s="13">
        <f>SUM(C9:C10)</f>
        <v>15</v>
      </c>
      <c r="E22" s="37">
        <f>ROUND(D22/SUM(D19:D22)*100,3)</f>
        <v>26.315999999999999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40</v>
      </c>
      <c r="D6" s="8">
        <f>ROUND($C6/C$13*100,2)</f>
        <v>70.180000000000007</v>
      </c>
      <c r="E6" s="18">
        <f t="shared" ref="E6:E12" si="0">ROUND($C6/SUM($C$6:$C$12)*100,3)</f>
        <v>70.174999999999997</v>
      </c>
      <c r="G6" s="8"/>
      <c r="H6" s="8"/>
    </row>
    <row r="7" spans="1:12" x14ac:dyDescent="0.25">
      <c r="B7" s="7" t="s">
        <v>14</v>
      </c>
      <c r="C7" s="8">
        <f>COUNTIF(Resp[54],B7)</f>
        <v>16</v>
      </c>
      <c r="D7" s="8">
        <f t="shared" ref="D7:D12" si="1">ROUND($C7/C$13*100,2)</f>
        <v>28.07</v>
      </c>
      <c r="E7" s="18">
        <f t="shared" si="0"/>
        <v>28.07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56</v>
      </c>
      <c r="E19" s="36">
        <f>ROUND(D19/SUM(D19:D22)*100,3)</f>
        <v>98.245999999999995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1.754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43</v>
      </c>
      <c r="D6" s="8">
        <f>ROUND($C6/C$13*100,2)</f>
        <v>75.44</v>
      </c>
      <c r="E6" s="18">
        <f t="shared" ref="E6:E12" si="0">ROUND($C6/SUM($C$6:$C$12)*100,3)</f>
        <v>75.438999999999993</v>
      </c>
      <c r="G6" s="8"/>
      <c r="H6" s="8"/>
    </row>
    <row r="7" spans="1:12" x14ac:dyDescent="0.25">
      <c r="B7" s="7" t="s">
        <v>14</v>
      </c>
      <c r="C7" s="8">
        <f>COUNTIF(Resp[55],B7)</f>
        <v>12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1.75</v>
      </c>
      <c r="E8" s="18">
        <f t="shared" si="0"/>
        <v>1.754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1.75</v>
      </c>
      <c r="E12" s="25">
        <f t="shared" si="0"/>
        <v>1.754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55</v>
      </c>
      <c r="E19" s="36">
        <f>ROUND(D19/SUM(D19:D22)*100,3)</f>
        <v>96.491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1.754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1.754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43</v>
      </c>
      <c r="D6" s="8">
        <f>ROUND($C6/C$13*100,2)</f>
        <v>75.44</v>
      </c>
      <c r="E6" s="18">
        <f t="shared" ref="E6:E12" si="0">ROUND($C6/SUM($C$6:$C$12)*100,3)</f>
        <v>75.438999999999993</v>
      </c>
      <c r="G6" s="8"/>
      <c r="H6" s="8"/>
    </row>
    <row r="7" spans="1:12" x14ac:dyDescent="0.25">
      <c r="B7" s="7" t="s">
        <v>14</v>
      </c>
      <c r="C7" s="8">
        <f>COUNTIF(Resp[56],B7)</f>
        <v>12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3.51</v>
      </c>
      <c r="E8" s="18">
        <f t="shared" si="0"/>
        <v>3.5089999999999999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55</v>
      </c>
      <c r="E19" s="36">
        <f>ROUND(D19/SUM(D19:D22)*100,3)</f>
        <v>96.491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3.5089999999999999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30</v>
      </c>
      <c r="D7" s="8">
        <f>ROUND($C7/C$14*100,2)</f>
        <v>52.63</v>
      </c>
      <c r="E7" s="18">
        <f t="shared" ref="E7:E13" si="0">ROUND($C7/SUM($C$7:$C$13)*100,3)</f>
        <v>52.631999999999998</v>
      </c>
      <c r="G7" s="8"/>
      <c r="H7" s="8"/>
    </row>
    <row r="8" spans="1:12" x14ac:dyDescent="0.25">
      <c r="B8" s="7" t="s">
        <v>14</v>
      </c>
      <c r="C8" s="8">
        <f>COUNTIF(Resp[57],B8)</f>
        <v>15</v>
      </c>
      <c r="D8" s="8">
        <f t="shared" ref="D8:D13" si="1">ROUND($C8/C$14*100,2)</f>
        <v>26.32</v>
      </c>
      <c r="E8" s="18">
        <f t="shared" si="0"/>
        <v>26.315999999999999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1.75</v>
      </c>
      <c r="E9" s="18">
        <f t="shared" si="0"/>
        <v>1.754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9</v>
      </c>
      <c r="D12" s="8">
        <f t="shared" si="1"/>
        <v>15.79</v>
      </c>
      <c r="E12" s="18">
        <f t="shared" si="0"/>
        <v>15.789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3.51</v>
      </c>
      <c r="E13" s="25">
        <f t="shared" si="0"/>
        <v>3.5089999999999999</v>
      </c>
      <c r="G13" s="8"/>
      <c r="H13" s="8"/>
    </row>
    <row r="14" spans="1:12" x14ac:dyDescent="0.25">
      <c r="B14" s="7" t="s">
        <v>228</v>
      </c>
      <c r="C14" s="7">
        <f>SUM(C6:C13)</f>
        <v>57</v>
      </c>
      <c r="D14" s="16">
        <f>SUM(D6:D13)</f>
        <v>100.00000000000001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45</v>
      </c>
      <c r="E20" s="36">
        <f>ROUND(D20/SUM(D20:D23)*100,3)</f>
        <v>78.947000000000003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1.754</v>
      </c>
    </row>
    <row r="22" spans="2:5" x14ac:dyDescent="0.25">
      <c r="B22" s="34" t="s">
        <v>234</v>
      </c>
      <c r="C22" s="7" t="s">
        <v>235</v>
      </c>
      <c r="D22" s="7">
        <f>SUM(C12,C13)</f>
        <v>11</v>
      </c>
      <c r="E22" s="36">
        <f>ROUND(D22/SUM(D20:D23)*100,3)</f>
        <v>19.297999999999998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10</v>
      </c>
      <c r="D6" s="8">
        <f>ROUND($C6/C$13*100,2)</f>
        <v>17.54</v>
      </c>
      <c r="E6" s="18">
        <f t="shared" ref="E6:E12" si="0">ROUND($C6/SUM($C$6:$C$12)*100,3)</f>
        <v>17.544</v>
      </c>
      <c r="G6" s="8"/>
      <c r="H6" s="8"/>
    </row>
    <row r="7" spans="1:12" x14ac:dyDescent="0.25">
      <c r="B7" s="7" t="s">
        <v>14</v>
      </c>
      <c r="C7" s="8">
        <f>COUNTIF(Resp[58],B7)</f>
        <v>14</v>
      </c>
      <c r="D7" s="8">
        <f t="shared" ref="D7:D12" si="1">ROUND($C7/C$13*100,2)</f>
        <v>24.56</v>
      </c>
      <c r="E7" s="18">
        <f t="shared" si="0"/>
        <v>24.561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1.75</v>
      </c>
      <c r="E8" s="18">
        <f t="shared" si="0"/>
        <v>1.754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2</v>
      </c>
      <c r="D10" s="8">
        <f t="shared" si="1"/>
        <v>3.51</v>
      </c>
      <c r="E10" s="18">
        <f t="shared" si="0"/>
        <v>3.5089999999999999</v>
      </c>
      <c r="G10" s="8"/>
      <c r="H10" s="8"/>
    </row>
    <row r="11" spans="1:12" x14ac:dyDescent="0.25">
      <c r="B11" s="7" t="s">
        <v>19</v>
      </c>
      <c r="C11" s="8">
        <f>COUNTIF(Resp[58],B11)</f>
        <v>17</v>
      </c>
      <c r="D11" s="8">
        <f t="shared" si="1"/>
        <v>29.82</v>
      </c>
      <c r="E11" s="18">
        <f t="shared" si="0"/>
        <v>29.824999999999999</v>
      </c>
      <c r="G11" s="8"/>
      <c r="H11" s="8"/>
    </row>
    <row r="12" spans="1:12" x14ac:dyDescent="0.25">
      <c r="B12" s="13" t="s">
        <v>20</v>
      </c>
      <c r="C12" s="14">
        <f>COUNTIF(Resp[58],B12)</f>
        <v>13</v>
      </c>
      <c r="D12" s="14">
        <f t="shared" si="1"/>
        <v>22.81</v>
      </c>
      <c r="E12" s="25">
        <f t="shared" si="0"/>
        <v>22.806999999999999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42.104999999999997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1.754</v>
      </c>
    </row>
    <row r="21" spans="2:5" x14ac:dyDescent="0.25">
      <c r="B21" s="34" t="s">
        <v>234</v>
      </c>
      <c r="C21" s="7" t="s">
        <v>235</v>
      </c>
      <c r="D21" s="7">
        <f>SUM(C11,C12)</f>
        <v>30</v>
      </c>
      <c r="E21" s="36">
        <f>ROUND(D21/SUM(D19:D22)*100,3)</f>
        <v>52.631999999999998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3.5089999999999999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1.75</v>
      </c>
      <c r="E6" s="18">
        <f>ROUND($C6/SUM($C$6:$C$7)*100,3)</f>
        <v>1.754</v>
      </c>
    </row>
    <row r="7" spans="1:5" x14ac:dyDescent="0.25">
      <c r="B7" s="7" t="s">
        <v>15</v>
      </c>
      <c r="C7" s="8">
        <f>COUNTIF(Resp[03],B7)</f>
        <v>56</v>
      </c>
      <c r="D7" s="7">
        <f>ROUND($C7/C$8*100,2)</f>
        <v>98.25</v>
      </c>
      <c r="E7" s="18">
        <f>ROUND($C7/SUM($C$6:$C$7)*100,3)</f>
        <v>98.245999999999995</v>
      </c>
    </row>
    <row r="8" spans="1:5" x14ac:dyDescent="0.25">
      <c r="B8" s="15" t="s">
        <v>228</v>
      </c>
      <c r="C8" s="15">
        <f>SUM(C6:C7)</f>
        <v>57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23</v>
      </c>
      <c r="D6" s="8">
        <f>ROUND($C6/C$13*100,2)</f>
        <v>40.35</v>
      </c>
      <c r="E6" s="18">
        <f t="shared" ref="E6:E12" si="0">ROUND($C6/SUM($C$6:$C$12)*100,3)</f>
        <v>40.350999999999999</v>
      </c>
      <c r="G6" s="8"/>
      <c r="H6" s="8"/>
    </row>
    <row r="7" spans="1:12" x14ac:dyDescent="0.25">
      <c r="B7" s="7" t="s">
        <v>14</v>
      </c>
      <c r="C7" s="8">
        <f>COUNTIF(Resp[59],B7)</f>
        <v>26</v>
      </c>
      <c r="D7" s="8">
        <f t="shared" ref="D7:D12" si="1">ROUND($C7/C$13*100,2)</f>
        <v>45.61</v>
      </c>
      <c r="E7" s="18">
        <f t="shared" si="0"/>
        <v>45.613999999999997</v>
      </c>
      <c r="G7" s="8"/>
      <c r="H7" s="8"/>
    </row>
    <row r="8" spans="1:12" x14ac:dyDescent="0.25">
      <c r="B8" s="7" t="s">
        <v>16</v>
      </c>
      <c r="C8" s="8">
        <f>COUNTIF(Resp[59],B8)</f>
        <v>7</v>
      </c>
      <c r="D8" s="8">
        <f t="shared" si="1"/>
        <v>12.28</v>
      </c>
      <c r="E8" s="18">
        <f t="shared" si="0"/>
        <v>12.281000000000001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1.75</v>
      </c>
      <c r="E11" s="18">
        <f t="shared" si="0"/>
        <v>1.754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99.990000000000009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49</v>
      </c>
      <c r="E19" s="36">
        <f>ROUND(D19/SUM(D19:D22)*100,3)</f>
        <v>85.965000000000003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12.281000000000001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1.754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33</v>
      </c>
      <c r="D6" s="8">
        <f>ROUND($C6/C$13*100,2)</f>
        <v>57.89</v>
      </c>
      <c r="E6" s="18">
        <f t="shared" ref="E6:E12" si="0">ROUND($C6/SUM($C$6:$C$12)*100,3)</f>
        <v>57.895000000000003</v>
      </c>
      <c r="G6" s="8"/>
      <c r="H6" s="8"/>
    </row>
    <row r="7" spans="1:12" x14ac:dyDescent="0.25">
      <c r="B7" s="7" t="s">
        <v>14</v>
      </c>
      <c r="C7" s="8">
        <f>COUNTIF(Resp[60],B7)</f>
        <v>20</v>
      </c>
      <c r="D7" s="8">
        <f t="shared" ref="D7:D12" si="1">ROUND($C7/C$13*100,2)</f>
        <v>35.090000000000003</v>
      </c>
      <c r="E7" s="18">
        <f t="shared" si="0"/>
        <v>35.088000000000001</v>
      </c>
      <c r="G7" s="8"/>
      <c r="H7" s="8"/>
    </row>
    <row r="8" spans="1:12" x14ac:dyDescent="0.25">
      <c r="B8" s="7" t="s">
        <v>16</v>
      </c>
      <c r="C8" s="8">
        <f>COUNTIF(Resp[60],B8)</f>
        <v>3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1.75</v>
      </c>
      <c r="E11" s="18">
        <f t="shared" si="0"/>
        <v>1.754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99.990000000000009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53</v>
      </c>
      <c r="E19" s="36">
        <f>ROUND(D19/SUM(D19:D22)*100,3)</f>
        <v>92.981999999999999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1.754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24</v>
      </c>
      <c r="D6" s="7">
        <f>ROUND($C6/C$8*100,2)</f>
        <v>42.11</v>
      </c>
      <c r="E6" s="18">
        <f>ROUND($C6/SUM($C$6:$C$7)*100,3)</f>
        <v>42.104999999999997</v>
      </c>
    </row>
    <row r="7" spans="1:5" x14ac:dyDescent="0.25">
      <c r="B7" s="7" t="s">
        <v>15</v>
      </c>
      <c r="C7" s="8">
        <f>COUNTIF(Resp[04],B7)</f>
        <v>33</v>
      </c>
      <c r="D7" s="7">
        <f>ROUND($C7/C$8*100,2)</f>
        <v>57.89</v>
      </c>
      <c r="E7" s="18">
        <f>ROUND($C7/SUM($C$6:$C$7)*100,3)</f>
        <v>57.895000000000003</v>
      </c>
    </row>
    <row r="8" spans="1:5" x14ac:dyDescent="0.25">
      <c r="B8" s="15" t="s">
        <v>228</v>
      </c>
      <c r="C8" s="15">
        <f>SUM(C6:C7)</f>
        <v>57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22</v>
      </c>
      <c r="D6" s="8">
        <f>ROUND($C6/C$13*100,2)</f>
        <v>38.6</v>
      </c>
      <c r="E6" s="18">
        <f t="shared" ref="E6:E12" si="0">ROUND($C6/SUM($C$6:$C$12)*100,3)</f>
        <v>38.595999999999997</v>
      </c>
      <c r="G6" s="8"/>
      <c r="H6" s="8"/>
    </row>
    <row r="7" spans="1:12" x14ac:dyDescent="0.25">
      <c r="B7" s="7" t="s">
        <v>14</v>
      </c>
      <c r="C7" s="8">
        <f>COUNTIF(Resp[06],B7)</f>
        <v>19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9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COUNTIF(Resp[06],B9)</f>
        <v>2</v>
      </c>
      <c r="D9" s="8">
        <f t="shared" si="1"/>
        <v>3.51</v>
      </c>
      <c r="E9" s="18">
        <f t="shared" si="0"/>
        <v>3.5089999999999999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1.75</v>
      </c>
      <c r="E10" s="18">
        <f t="shared" si="0"/>
        <v>1.754</v>
      </c>
      <c r="G10" s="8"/>
      <c r="H10" s="8"/>
    </row>
    <row r="11" spans="1:12" x14ac:dyDescent="0.25">
      <c r="B11" s="7" t="s">
        <v>19</v>
      </c>
      <c r="C11" s="8">
        <f>COUNTIF(Resp[06],B11)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71.930000000000007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25</v>
      </c>
      <c r="D6" s="8">
        <f>ROUND($C6/C$13*100,2)</f>
        <v>43.86</v>
      </c>
      <c r="E6" s="18">
        <f t="shared" ref="E6:E12" si="0">ROUND($C6/SUM($C$6:$C$12)*100,3)</f>
        <v>43.86</v>
      </c>
      <c r="G6" s="8"/>
      <c r="H6" s="8"/>
    </row>
    <row r="7" spans="1:12" x14ac:dyDescent="0.25">
      <c r="B7" s="7" t="s">
        <v>14</v>
      </c>
      <c r="C7" s="8">
        <f>COUNTIF(Resp[07],B7)</f>
        <v>20</v>
      </c>
      <c r="D7" s="8">
        <f t="shared" ref="D7:D12" si="1">ROUND($C7/C$13*100,2)</f>
        <v>35.090000000000003</v>
      </c>
      <c r="E7" s="18">
        <f t="shared" si="0"/>
        <v>35.088000000000001</v>
      </c>
      <c r="G7" s="8"/>
      <c r="H7" s="8"/>
    </row>
    <row r="8" spans="1:12" x14ac:dyDescent="0.25">
      <c r="B8" s="7" t="s">
        <v>16</v>
      </c>
      <c r="C8" s="8">
        <f>COUNTIF(Resp[07],B8)</f>
        <v>5</v>
      </c>
      <c r="D8" s="8">
        <f t="shared" si="1"/>
        <v>8.77</v>
      </c>
      <c r="E8" s="18">
        <f t="shared" si="0"/>
        <v>8.7720000000000002</v>
      </c>
      <c r="G8" s="8"/>
      <c r="H8" s="8"/>
    </row>
    <row r="9" spans="1:12" x14ac:dyDescent="0.25">
      <c r="B9" s="7" t="s">
        <v>17</v>
      </c>
      <c r="C9" s="8">
        <f>COUNTIF(Resp[07],B9)</f>
        <v>3</v>
      </c>
      <c r="D9" s="8">
        <f t="shared" si="1"/>
        <v>5.26</v>
      </c>
      <c r="E9" s="18">
        <f t="shared" si="0"/>
        <v>5.2629999999999999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4</v>
      </c>
      <c r="D11" s="8">
        <f t="shared" si="1"/>
        <v>7.02</v>
      </c>
      <c r="E11" s="18">
        <f t="shared" si="0"/>
        <v>7.0179999999999998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57</v>
      </c>
      <c r="D13" s="16">
        <f>SUM(D6:D12)</f>
        <v>100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8.7720000000000002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7.0179999999999998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2022-03-02T14:38:55Z</dcterms:modified>
  <cp:category/>
  <cp:contentStatus/>
</cp:coreProperties>
</file>