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5" documentId="8_{BC1A3AF0-E23E-4D2E-BFB5-6542899322A0}" xr6:coauthVersionLast="47" xr6:coauthVersionMax="47" xr10:uidLastSave="{8032FC85-89F8-4356-8698-279F8EFD6432}"/>
  <bookViews>
    <workbookView xWindow="22380" yWindow="360" windowWidth="23595" windowHeight="13890" tabRatio="984" activeTab="1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<sst xmlns="http://schemas.openxmlformats.org/spreadsheetml/2006/main" count="2945" uniqueCount="239">
  <si>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</si>
  <si>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</si>
  <si>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</si>
  <si>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</si>
  <si>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</si>
  <si>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</si>
  <si>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</si>
  <si>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</si>
  <si>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</si>
  <si>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</si>
  <si>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</si>
  <si>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</si>
  <si>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</si>
  <si>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</si>
  <si>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</si>
  <si>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</si>
  <si>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</si>
  <si>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</si>
  <si>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</si>
  <si>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</si>
  <si>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</si>
  <si>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</si>
  <si>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</si>
  <si>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</si>
  <si>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</si>
  <si>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</si>
  <si>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</si>
  <si>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</si>
  <si>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</si>
  <si>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</si>
  <si>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</si>
  <si>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</si>
  <si>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</si>
  <si>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</si>
  <si>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</si>
  <si>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</si>
  <si>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</si>
  <si>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</si>
  <si>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</si>
  <si>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</si>
  <si>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</si>
  <si>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</si>
  <si>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</si>
  <si>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</si>
  <si>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</si>
  <si>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</si>
  <si>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</si>
  <si>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</si>
  <si>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</si>
  <si>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</si>
  <si>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</si>
  <si>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</si>
  <si>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</si>
  <si>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</si>
  <si>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</si>
  <si>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</si>
  <si>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</si>
  <si>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</si>
  <si>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</si>
  <si>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</si>
  <si>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</si>
  <si>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</si>
  <si>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</si>
  <si>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</si>
  <si>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</si>
  <si>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</si>
  <si>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</si>
  <si>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</si>
  <si>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</si>
  <si>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</si>
  <si>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</si>
  <si>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</si>
  <si>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</si>
  <si>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</si>
  <si>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</si>
  <si>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</si>
  <si>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</si>
  <si>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</si>
  <si>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</si>
  <si>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</si>
  <si>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</si>
  <si>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</si>
  <si>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</si>
  <si>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</si>
  <si>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</si>
  <si>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</si>
  <si>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</si>
  <si>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</si>
  <si>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</si>
  <si>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SOCIAIS APLICADAS</t>
  </si>
  <si>
    <t>GESTÃO DE ORGANIZAÇÕES, LIDERANÇA E DECISÃO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</si>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</sst>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15.38</c:v>
                </c:pt>
                <c:pt idx="1">
                  <c:v>84.62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26.92</c:v>
                </c:pt>
                <c:pt idx="1">
                  <c:v>73.08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57.69</c:v>
                </c:pt>
                <c:pt idx="1">
                  <c:v>42.31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15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16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25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16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22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14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15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15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24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15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22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24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22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14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11.54</c:v>
                </c:pt>
                <c:pt idx="1">
                  <c:v>88.46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15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25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19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19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18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17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16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16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14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17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17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17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19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15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11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19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14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19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16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20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14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13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20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29" totalsRowShown="0" headerRowDxfId="66" dataDxfId="65">
  <autoFilter ref="A1:BH29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3"/>
  <sheetViews>
    <sheetView tabSelected="1" zoomScale="90" zoomScaleNormal="90" workbookViewId="0">
      <selection activeCell="A21" sqref="A21"/>
    </sheetView>
  </sheetViews>
  <sheetFormatPr defaultColWidth="27.28515625" defaultRowHeight="32.25" customHeight="1" x14ac:dyDescent="0.25"/>
  <cols>
    <col min="1" max="1" width="46.42578125" style="66" customWidth="1"/>
    <col min="2" max="2" width="33.42578125" style="66" customWidth="1"/>
    <col min="3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7" customHeight="1" x14ac:dyDescent="0.25">
      <c r="A2" s="66" t="s">
        <v>90</v>
      </c>
      <c r="B2" s="66" t="s">
        <v>89</v>
      </c>
      <c r="C2" s="66" t="s">
        <v>15</v>
      </c>
      <c r="D2" s="66" t="s">
        <v>13</v>
      </c>
      <c r="E2" s="66" t="s">
        <v>15</v>
      </c>
      <c r="F2" s="66" t="s">
        <v>15</v>
      </c>
      <c r="G2" s="66" t="s">
        <v>12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12</v>
      </c>
      <c r="M2" s="66" t="s">
        <v>12</v>
      </c>
      <c r="N2" s="66" t="s">
        <v>12</v>
      </c>
      <c r="O2" s="66" t="s">
        <v>12</v>
      </c>
      <c r="P2" s="66" t="s">
        <v>12</v>
      </c>
      <c r="Q2" s="66" t="s">
        <v>12</v>
      </c>
      <c r="R2" s="66" t="s">
        <v>12</v>
      </c>
      <c r="S2" s="66" t="s">
        <v>12</v>
      </c>
      <c r="T2" s="66" t="s">
        <v>19</v>
      </c>
      <c r="U2" s="66" t="s">
        <v>15</v>
      </c>
      <c r="AJ2" s="66" t="s">
        <v>12</v>
      </c>
      <c r="AK2" s="66" t="s">
        <v>12</v>
      </c>
      <c r="AL2" s="66" t="s">
        <v>16</v>
      </c>
      <c r="AM2" s="66" t="s">
        <v>12</v>
      </c>
      <c r="AN2" s="66" t="s">
        <v>12</v>
      </c>
      <c r="AO2" s="66" t="s">
        <v>12</v>
      </c>
      <c r="AP2" s="66" t="s">
        <v>12</v>
      </c>
      <c r="AQ2" s="66" t="s">
        <v>12</v>
      </c>
      <c r="AR2" s="66" t="s">
        <v>12</v>
      </c>
      <c r="AS2" s="66" t="s">
        <v>12</v>
      </c>
      <c r="AT2" s="66" t="s">
        <v>12</v>
      </c>
      <c r="AU2" s="66" t="s">
        <v>12</v>
      </c>
      <c r="AV2" s="66" t="s">
        <v>12</v>
      </c>
      <c r="AW2" s="66" t="s">
        <v>12</v>
      </c>
      <c r="AX2" s="66" t="s">
        <v>20</v>
      </c>
      <c r="AY2" s="66" t="s">
        <v>12</v>
      </c>
      <c r="AZ2" s="66" t="s">
        <v>12</v>
      </c>
      <c r="BA2" s="66" t="s">
        <v>20</v>
      </c>
      <c r="BB2" s="66" t="s">
        <v>19</v>
      </c>
      <c r="BC2" s="66" t="s">
        <v>19</v>
      </c>
      <c r="BD2" s="66" t="s">
        <v>19</v>
      </c>
      <c r="BE2" s="66" t="s">
        <v>12</v>
      </c>
      <c r="BF2" s="66" t="s">
        <v>19</v>
      </c>
      <c r="BG2" s="66" t="s">
        <v>12</v>
      </c>
      <c r="BH2" s="66" t="s">
        <v>12</v>
      </c>
    </row>
    <row r="3" spans="1:65" ht="24.75" customHeight="1" x14ac:dyDescent="0.25">
      <c r="A3" s="66" t="s">
        <v>90</v>
      </c>
      <c r="B3" s="66" t="s">
        <v>89</v>
      </c>
      <c r="C3" s="66" t="s">
        <v>15</v>
      </c>
      <c r="D3" s="66" t="s">
        <v>13</v>
      </c>
      <c r="E3" s="66" t="s">
        <v>15</v>
      </c>
      <c r="F3" s="66" t="s">
        <v>15</v>
      </c>
      <c r="G3" s="66" t="s">
        <v>12</v>
      </c>
      <c r="H3" s="66" t="s">
        <v>14</v>
      </c>
      <c r="I3" s="66" t="s">
        <v>14</v>
      </c>
      <c r="J3" s="66" t="s">
        <v>16</v>
      </c>
      <c r="K3" s="66" t="s">
        <v>16</v>
      </c>
      <c r="L3" s="66" t="s">
        <v>17</v>
      </c>
      <c r="M3" s="66" t="s">
        <v>17</v>
      </c>
      <c r="N3" s="66" t="s">
        <v>12</v>
      </c>
      <c r="O3" s="66" t="s">
        <v>12</v>
      </c>
      <c r="P3" s="66" t="s">
        <v>14</v>
      </c>
      <c r="Q3" s="66" t="s">
        <v>14</v>
      </c>
      <c r="R3" s="66" t="s">
        <v>14</v>
      </c>
      <c r="S3" s="66" t="s">
        <v>14</v>
      </c>
      <c r="T3" s="66" t="s">
        <v>19</v>
      </c>
      <c r="U3" s="66" t="s">
        <v>15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12</v>
      </c>
      <c r="AP3" s="66" t="s">
        <v>14</v>
      </c>
      <c r="AQ3" s="66" t="s">
        <v>19</v>
      </c>
      <c r="AR3" s="66" t="s">
        <v>19</v>
      </c>
      <c r="AS3" s="66" t="s">
        <v>19</v>
      </c>
      <c r="AT3" s="66" t="s">
        <v>19</v>
      </c>
      <c r="AU3" s="66" t="s">
        <v>19</v>
      </c>
      <c r="AV3" s="66" t="s">
        <v>12</v>
      </c>
      <c r="AW3" s="66" t="s">
        <v>19</v>
      </c>
      <c r="AX3" s="66" t="s">
        <v>19</v>
      </c>
      <c r="AY3" s="66" t="s">
        <v>12</v>
      </c>
      <c r="AZ3" s="66" t="s">
        <v>19</v>
      </c>
      <c r="BA3" s="66" t="s">
        <v>19</v>
      </c>
      <c r="BB3" s="66" t="s">
        <v>19</v>
      </c>
      <c r="BC3" s="66" t="s">
        <v>19</v>
      </c>
      <c r="BD3" s="66" t="s">
        <v>19</v>
      </c>
      <c r="BE3" s="66" t="s">
        <v>19</v>
      </c>
      <c r="BF3" s="66" t="s">
        <v>19</v>
      </c>
      <c r="BG3" s="66" t="s">
        <v>16</v>
      </c>
      <c r="BH3" s="66" t="s">
        <v>16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14</v>
      </c>
      <c r="H4" s="66" t="s">
        <v>12</v>
      </c>
      <c r="I4" s="66" t="s">
        <v>14</v>
      </c>
      <c r="J4" s="66" t="s">
        <v>12</v>
      </c>
      <c r="K4" s="66" t="s">
        <v>14</v>
      </c>
      <c r="L4" s="66" t="s">
        <v>12</v>
      </c>
      <c r="M4" s="66" t="s">
        <v>19</v>
      </c>
      <c r="N4" s="66" t="s">
        <v>14</v>
      </c>
      <c r="O4" s="66" t="s">
        <v>14</v>
      </c>
      <c r="P4" s="66" t="s">
        <v>14</v>
      </c>
      <c r="Q4" s="66" t="s">
        <v>14</v>
      </c>
      <c r="R4" s="66" t="s">
        <v>14</v>
      </c>
      <c r="S4" s="66" t="s">
        <v>14</v>
      </c>
      <c r="T4" s="66" t="s">
        <v>14</v>
      </c>
      <c r="U4" s="66" t="s">
        <v>15</v>
      </c>
      <c r="AJ4" s="66" t="s">
        <v>14</v>
      </c>
      <c r="AK4" s="66" t="s">
        <v>12</v>
      </c>
      <c r="AL4" s="66" t="s">
        <v>16</v>
      </c>
      <c r="AM4" s="66" t="s">
        <v>14</v>
      </c>
      <c r="AN4" s="66" t="s">
        <v>12</v>
      </c>
      <c r="AO4" s="66" t="s">
        <v>12</v>
      </c>
      <c r="AP4" s="66" t="s">
        <v>12</v>
      </c>
      <c r="AQ4" s="66" t="s">
        <v>20</v>
      </c>
      <c r="AR4" s="66" t="s">
        <v>20</v>
      </c>
      <c r="AS4" s="66" t="s">
        <v>20</v>
      </c>
      <c r="AT4" s="66" t="s">
        <v>20</v>
      </c>
      <c r="AU4" s="66" t="s">
        <v>20</v>
      </c>
      <c r="AV4" s="66" t="s">
        <v>12</v>
      </c>
      <c r="AW4" s="66" t="s">
        <v>16</v>
      </c>
      <c r="AX4" s="66" t="s">
        <v>20</v>
      </c>
      <c r="AY4" s="66" t="s">
        <v>14</v>
      </c>
      <c r="AZ4" s="66" t="s">
        <v>19</v>
      </c>
      <c r="BA4" s="66" t="s">
        <v>20</v>
      </c>
      <c r="BB4" s="66" t="s">
        <v>14</v>
      </c>
      <c r="BC4" s="66" t="s">
        <v>12</v>
      </c>
      <c r="BD4" s="66" t="s">
        <v>12</v>
      </c>
      <c r="BE4" s="66" t="s">
        <v>14</v>
      </c>
      <c r="BF4" s="66" t="s">
        <v>19</v>
      </c>
      <c r="BG4" s="66" t="s">
        <v>14</v>
      </c>
      <c r="BH4" s="66" t="s">
        <v>14</v>
      </c>
    </row>
    <row r="5" spans="1:65" ht="24.75" customHeight="1" x14ac:dyDescent="0.25">
      <c r="A5" s="66" t="s">
        <v>90</v>
      </c>
      <c r="B5" s="66" t="s">
        <v>89</v>
      </c>
      <c r="C5" s="66" t="s">
        <v>15</v>
      </c>
      <c r="D5" s="66" t="s">
        <v>15</v>
      </c>
      <c r="E5" s="66" t="s">
        <v>15</v>
      </c>
      <c r="F5" s="66" t="s">
        <v>13</v>
      </c>
      <c r="G5" s="66" t="s">
        <v>12</v>
      </c>
      <c r="H5" s="66" t="s">
        <v>12</v>
      </c>
      <c r="I5" s="66" t="s">
        <v>12</v>
      </c>
      <c r="J5" s="66" t="s">
        <v>12</v>
      </c>
      <c r="K5" s="66" t="s">
        <v>12</v>
      </c>
      <c r="L5" s="66" t="s">
        <v>14</v>
      </c>
      <c r="M5" s="66" t="s">
        <v>20</v>
      </c>
      <c r="N5" s="66" t="s">
        <v>12</v>
      </c>
      <c r="O5" s="66" t="s">
        <v>16</v>
      </c>
      <c r="P5" s="66" t="s">
        <v>12</v>
      </c>
      <c r="Q5" s="66" t="s">
        <v>12</v>
      </c>
      <c r="R5" s="66" t="s">
        <v>12</v>
      </c>
      <c r="S5" s="66" t="s">
        <v>12</v>
      </c>
      <c r="T5" s="66" t="s">
        <v>19</v>
      </c>
      <c r="U5" s="66" t="s">
        <v>15</v>
      </c>
      <c r="AJ5" s="66" t="s">
        <v>12</v>
      </c>
      <c r="AK5" s="66" t="s">
        <v>12</v>
      </c>
      <c r="AL5" s="66" t="s">
        <v>12</v>
      </c>
      <c r="AM5" s="66" t="s">
        <v>12</v>
      </c>
      <c r="AN5" s="66" t="s">
        <v>12</v>
      </c>
      <c r="AO5" s="66" t="s">
        <v>12</v>
      </c>
      <c r="AP5" s="66" t="s">
        <v>12</v>
      </c>
      <c r="AQ5" s="66" t="s">
        <v>19</v>
      </c>
      <c r="AR5" s="66" t="s">
        <v>19</v>
      </c>
      <c r="AS5" s="66" t="s">
        <v>19</v>
      </c>
      <c r="AT5" s="66" t="s">
        <v>19</v>
      </c>
      <c r="AU5" s="66" t="s">
        <v>19</v>
      </c>
      <c r="AV5" s="66" t="s">
        <v>20</v>
      </c>
      <c r="AW5" s="66" t="s">
        <v>20</v>
      </c>
      <c r="AX5" s="66" t="s">
        <v>20</v>
      </c>
      <c r="AY5" s="66" t="s">
        <v>12</v>
      </c>
      <c r="AZ5" s="66" t="s">
        <v>20</v>
      </c>
      <c r="BA5" s="66" t="s">
        <v>20</v>
      </c>
      <c r="BB5" s="66" t="s">
        <v>12</v>
      </c>
      <c r="BC5" s="66" t="s">
        <v>12</v>
      </c>
      <c r="BD5" s="66" t="s">
        <v>12</v>
      </c>
      <c r="BE5" s="66" t="s">
        <v>12</v>
      </c>
      <c r="BF5" s="66" t="s">
        <v>12</v>
      </c>
      <c r="BG5" s="66" t="s">
        <v>14</v>
      </c>
      <c r="BH5" s="66" t="s">
        <v>14</v>
      </c>
    </row>
    <row r="6" spans="1:65" ht="24.75" customHeight="1" x14ac:dyDescent="0.25">
      <c r="A6" s="66" t="s">
        <v>90</v>
      </c>
      <c r="B6" s="66" t="s">
        <v>89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14</v>
      </c>
      <c r="H6" s="66" t="s">
        <v>12</v>
      </c>
      <c r="I6" s="66" t="s">
        <v>12</v>
      </c>
      <c r="J6" s="66" t="s">
        <v>12</v>
      </c>
      <c r="K6" s="66" t="s">
        <v>12</v>
      </c>
      <c r="L6" s="66" t="s">
        <v>16</v>
      </c>
      <c r="M6" s="66" t="s">
        <v>14</v>
      </c>
      <c r="N6" s="66" t="s">
        <v>12</v>
      </c>
      <c r="O6" s="66" t="s">
        <v>12</v>
      </c>
      <c r="P6" s="66" t="s">
        <v>14</v>
      </c>
      <c r="Q6" s="66" t="s">
        <v>14</v>
      </c>
      <c r="R6" s="66" t="s">
        <v>12</v>
      </c>
      <c r="S6" s="66" t="s">
        <v>14</v>
      </c>
      <c r="T6" s="66" t="s">
        <v>12</v>
      </c>
      <c r="U6" s="66" t="s">
        <v>13</v>
      </c>
      <c r="V6" s="66" t="s">
        <v>14</v>
      </c>
      <c r="W6" s="66" t="s">
        <v>12</v>
      </c>
      <c r="X6" s="66" t="s">
        <v>12</v>
      </c>
      <c r="Y6" s="66" t="s">
        <v>12</v>
      </c>
      <c r="Z6" s="66" t="s">
        <v>12</v>
      </c>
      <c r="AA6" s="66" t="s">
        <v>16</v>
      </c>
      <c r="AB6" s="66" t="s">
        <v>14</v>
      </c>
      <c r="AC6" s="66" t="s">
        <v>14</v>
      </c>
      <c r="AD6" s="66" t="s">
        <v>12</v>
      </c>
      <c r="AE6" s="66" t="s">
        <v>14</v>
      </c>
      <c r="AF6" s="66" t="s">
        <v>12</v>
      </c>
      <c r="AG6" s="66" t="s">
        <v>14</v>
      </c>
      <c r="AH6" s="66" t="s">
        <v>12</v>
      </c>
      <c r="AI6" s="66" t="s">
        <v>14</v>
      </c>
      <c r="AJ6" s="66" t="s">
        <v>14</v>
      </c>
      <c r="AK6" s="66" t="s">
        <v>14</v>
      </c>
      <c r="AL6" s="66" t="s">
        <v>14</v>
      </c>
      <c r="AM6" s="66" t="s">
        <v>14</v>
      </c>
      <c r="AN6" s="66" t="s">
        <v>12</v>
      </c>
      <c r="AO6" s="66" t="s">
        <v>12</v>
      </c>
      <c r="AP6" s="66" t="s">
        <v>12</v>
      </c>
      <c r="AQ6" s="66" t="s">
        <v>19</v>
      </c>
      <c r="AR6" s="66" t="s">
        <v>19</v>
      </c>
      <c r="AS6" s="66" t="s">
        <v>19</v>
      </c>
      <c r="AT6" s="66" t="s">
        <v>19</v>
      </c>
      <c r="AU6" s="66" t="s">
        <v>19</v>
      </c>
      <c r="AV6" s="66" t="s">
        <v>16</v>
      </c>
      <c r="AW6" s="66" t="s">
        <v>16</v>
      </c>
      <c r="AX6" s="66" t="s">
        <v>20</v>
      </c>
      <c r="AY6" s="66" t="s">
        <v>16</v>
      </c>
      <c r="AZ6" s="66" t="s">
        <v>19</v>
      </c>
      <c r="BA6" s="66" t="s">
        <v>20</v>
      </c>
      <c r="BB6" s="66" t="s">
        <v>19</v>
      </c>
      <c r="BC6" s="66" t="s">
        <v>14</v>
      </c>
      <c r="BD6" s="66" t="s">
        <v>14</v>
      </c>
      <c r="BE6" s="66" t="s">
        <v>14</v>
      </c>
      <c r="BF6" s="66" t="s">
        <v>19</v>
      </c>
      <c r="BG6" s="66" t="s">
        <v>12</v>
      </c>
      <c r="BH6" s="66" t="s">
        <v>12</v>
      </c>
    </row>
    <row r="7" spans="1:65" ht="24.75" customHeight="1" x14ac:dyDescent="0.25">
      <c r="A7" s="66" t="s">
        <v>90</v>
      </c>
      <c r="B7" s="66" t="s">
        <v>89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12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12</v>
      </c>
      <c r="M7" s="66" t="s">
        <v>12</v>
      </c>
      <c r="N7" s="66" t="s">
        <v>12</v>
      </c>
      <c r="O7" s="66" t="s">
        <v>12</v>
      </c>
      <c r="P7" s="66" t="s">
        <v>12</v>
      </c>
      <c r="Q7" s="66" t="s">
        <v>12</v>
      </c>
      <c r="R7" s="66" t="s">
        <v>12</v>
      </c>
      <c r="S7" s="66" t="s">
        <v>12</v>
      </c>
      <c r="T7" s="66" t="s">
        <v>12</v>
      </c>
      <c r="U7" s="66" t="s">
        <v>13</v>
      </c>
      <c r="V7" s="66" t="s">
        <v>12</v>
      </c>
      <c r="W7" s="66" t="s">
        <v>12</v>
      </c>
      <c r="X7" s="66" t="s">
        <v>12</v>
      </c>
      <c r="Y7" s="66" t="s">
        <v>12</v>
      </c>
      <c r="Z7" s="66" t="s">
        <v>12</v>
      </c>
      <c r="AA7" s="66" t="s">
        <v>12</v>
      </c>
      <c r="AB7" s="66" t="s">
        <v>12</v>
      </c>
      <c r="AC7" s="66" t="s">
        <v>12</v>
      </c>
      <c r="AD7" s="66" t="s">
        <v>12</v>
      </c>
      <c r="AE7" s="66" t="s">
        <v>12</v>
      </c>
      <c r="AF7" s="66" t="s">
        <v>12</v>
      </c>
      <c r="AG7" s="66" t="s">
        <v>12</v>
      </c>
      <c r="AH7" s="66" t="s">
        <v>12</v>
      </c>
      <c r="AI7" s="66" t="s">
        <v>12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12</v>
      </c>
      <c r="AP7" s="66" t="s">
        <v>12</v>
      </c>
      <c r="AQ7" s="66" t="s">
        <v>12</v>
      </c>
      <c r="AR7" s="66" t="s">
        <v>12</v>
      </c>
      <c r="AS7" s="66" t="s">
        <v>12</v>
      </c>
      <c r="AT7" s="66" t="s">
        <v>12</v>
      </c>
      <c r="AU7" s="66" t="s">
        <v>12</v>
      </c>
      <c r="AV7" s="66" t="s">
        <v>12</v>
      </c>
      <c r="AW7" s="66" t="s">
        <v>12</v>
      </c>
      <c r="AX7" s="66" t="s">
        <v>12</v>
      </c>
      <c r="AY7" s="66" t="s">
        <v>12</v>
      </c>
      <c r="AZ7" s="66" t="s">
        <v>12</v>
      </c>
      <c r="BA7" s="66" t="s">
        <v>12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12</v>
      </c>
      <c r="BG7" s="66" t="s">
        <v>12</v>
      </c>
      <c r="BH7" s="66" t="s">
        <v>12</v>
      </c>
    </row>
    <row r="8" spans="1:65" ht="24.75" customHeight="1" x14ac:dyDescent="0.25">
      <c r="A8" s="66" t="s">
        <v>90</v>
      </c>
      <c r="B8" s="66" t="s">
        <v>89</v>
      </c>
      <c r="C8" s="66" t="s">
        <v>15</v>
      </c>
      <c r="D8" s="66" t="s">
        <v>13</v>
      </c>
      <c r="E8" s="66" t="s">
        <v>15</v>
      </c>
      <c r="F8" s="66" t="s">
        <v>15</v>
      </c>
      <c r="G8" s="66" t="s">
        <v>16</v>
      </c>
      <c r="H8" s="66" t="s">
        <v>14</v>
      </c>
      <c r="I8" s="66" t="s">
        <v>14</v>
      </c>
      <c r="J8" s="66" t="s">
        <v>14</v>
      </c>
      <c r="K8" s="66" t="s">
        <v>14</v>
      </c>
      <c r="L8" s="66" t="s">
        <v>18</v>
      </c>
      <c r="M8" s="66" t="s">
        <v>20</v>
      </c>
      <c r="N8" s="66" t="s">
        <v>16</v>
      </c>
      <c r="O8" s="66" t="s">
        <v>16</v>
      </c>
      <c r="P8" s="66" t="s">
        <v>16</v>
      </c>
      <c r="Q8" s="66" t="s">
        <v>14</v>
      </c>
      <c r="R8" s="66" t="s">
        <v>17</v>
      </c>
      <c r="S8" s="66" t="s">
        <v>16</v>
      </c>
      <c r="T8" s="66" t="s">
        <v>19</v>
      </c>
      <c r="U8" s="66" t="s">
        <v>15</v>
      </c>
      <c r="AJ8" s="66" t="s">
        <v>16</v>
      </c>
      <c r="AK8" s="66" t="s">
        <v>14</v>
      </c>
      <c r="AL8" s="66" t="s">
        <v>16</v>
      </c>
      <c r="AM8" s="66" t="s">
        <v>18</v>
      </c>
      <c r="AN8" s="66" t="s">
        <v>12</v>
      </c>
      <c r="AO8" s="66" t="s">
        <v>14</v>
      </c>
      <c r="AP8" s="66" t="s">
        <v>14</v>
      </c>
      <c r="AQ8" s="66" t="s">
        <v>19</v>
      </c>
      <c r="AR8" s="66" t="s">
        <v>19</v>
      </c>
      <c r="AS8" s="66" t="s">
        <v>19</v>
      </c>
      <c r="AT8" s="66" t="s">
        <v>19</v>
      </c>
      <c r="AU8" s="66" t="s">
        <v>19</v>
      </c>
      <c r="AV8" s="66" t="s">
        <v>17</v>
      </c>
      <c r="AW8" s="66" t="s">
        <v>18</v>
      </c>
      <c r="AX8" s="66" t="s">
        <v>18</v>
      </c>
      <c r="AY8" s="66" t="s">
        <v>17</v>
      </c>
      <c r="AZ8" s="66" t="s">
        <v>18</v>
      </c>
      <c r="BA8" s="66" t="s">
        <v>18</v>
      </c>
      <c r="BB8" s="66" t="s">
        <v>14</v>
      </c>
      <c r="BC8" s="66" t="s">
        <v>14</v>
      </c>
      <c r="BD8" s="66" t="s">
        <v>12</v>
      </c>
      <c r="BE8" s="66" t="s">
        <v>14</v>
      </c>
      <c r="BF8" s="66" t="s">
        <v>20</v>
      </c>
      <c r="BG8" s="66" t="s">
        <v>14</v>
      </c>
      <c r="BH8" s="66" t="s">
        <v>14</v>
      </c>
    </row>
    <row r="9" spans="1:65" ht="24.75" customHeight="1" x14ac:dyDescent="0.25">
      <c r="A9" s="66" t="s">
        <v>90</v>
      </c>
      <c r="B9" s="66" t="s">
        <v>89</v>
      </c>
      <c r="C9" s="66" t="s">
        <v>15</v>
      </c>
      <c r="D9" s="66" t="s">
        <v>13</v>
      </c>
      <c r="E9" s="66" t="s">
        <v>15</v>
      </c>
      <c r="F9" s="66" t="s">
        <v>15</v>
      </c>
      <c r="G9" s="66" t="s">
        <v>16</v>
      </c>
      <c r="H9" s="66" t="s">
        <v>14</v>
      </c>
      <c r="I9" s="66" t="s">
        <v>14</v>
      </c>
      <c r="J9" s="66" t="s">
        <v>14</v>
      </c>
      <c r="K9" s="66" t="s">
        <v>17</v>
      </c>
      <c r="L9" s="66" t="s">
        <v>16</v>
      </c>
      <c r="M9" s="66" t="s">
        <v>16</v>
      </c>
      <c r="N9" s="66" t="s">
        <v>14</v>
      </c>
      <c r="O9" s="66" t="s">
        <v>16</v>
      </c>
      <c r="P9" s="66" t="s">
        <v>17</v>
      </c>
      <c r="Q9" s="66" t="s">
        <v>16</v>
      </c>
      <c r="R9" s="66" t="s">
        <v>16</v>
      </c>
      <c r="S9" s="66" t="s">
        <v>16</v>
      </c>
      <c r="T9" s="66" t="s">
        <v>16</v>
      </c>
      <c r="U9" s="66" t="s">
        <v>15</v>
      </c>
      <c r="AJ9" s="66" t="s">
        <v>17</v>
      </c>
      <c r="AK9" s="66" t="s">
        <v>14</v>
      </c>
      <c r="AL9" s="66" t="s">
        <v>17</v>
      </c>
      <c r="AM9" s="66" t="s">
        <v>16</v>
      </c>
      <c r="AN9" s="66" t="s">
        <v>17</v>
      </c>
      <c r="AO9" s="66" t="s">
        <v>14</v>
      </c>
      <c r="AP9" s="66" t="s">
        <v>16</v>
      </c>
      <c r="AQ9" s="66" t="s">
        <v>17</v>
      </c>
      <c r="AR9" s="66" t="s">
        <v>17</v>
      </c>
      <c r="AS9" s="66" t="s">
        <v>16</v>
      </c>
      <c r="AT9" s="66" t="s">
        <v>14</v>
      </c>
      <c r="AU9" s="66" t="s">
        <v>17</v>
      </c>
      <c r="AV9" s="66" t="s">
        <v>16</v>
      </c>
      <c r="AW9" s="66" t="s">
        <v>14</v>
      </c>
      <c r="AX9" s="66" t="s">
        <v>17</v>
      </c>
      <c r="AY9" s="66" t="s">
        <v>16</v>
      </c>
      <c r="AZ9" s="66" t="s">
        <v>14</v>
      </c>
      <c r="BA9" s="66" t="s">
        <v>17</v>
      </c>
      <c r="BB9" s="66" t="s">
        <v>14</v>
      </c>
      <c r="BC9" s="66" t="s">
        <v>14</v>
      </c>
      <c r="BD9" s="66" t="s">
        <v>14</v>
      </c>
      <c r="BE9" s="66" t="s">
        <v>16</v>
      </c>
      <c r="BF9" s="66" t="s">
        <v>17</v>
      </c>
      <c r="BG9" s="66" t="s">
        <v>16</v>
      </c>
      <c r="BH9" s="66" t="s">
        <v>17</v>
      </c>
    </row>
    <row r="10" spans="1:65" ht="24.75" customHeight="1" x14ac:dyDescent="0.25">
      <c r="A10" s="66" t="s">
        <v>90</v>
      </c>
      <c r="B10" s="66" t="s">
        <v>89</v>
      </c>
      <c r="C10" s="66" t="s">
        <v>15</v>
      </c>
      <c r="D10" s="66" t="s">
        <v>13</v>
      </c>
      <c r="E10" s="66" t="s">
        <v>15</v>
      </c>
      <c r="F10" s="66" t="s">
        <v>15</v>
      </c>
      <c r="G10" s="66" t="s">
        <v>16</v>
      </c>
      <c r="H10" s="66" t="s">
        <v>16</v>
      </c>
      <c r="I10" s="66" t="s">
        <v>16</v>
      </c>
      <c r="J10" s="66" t="s">
        <v>16</v>
      </c>
      <c r="K10" s="66" t="s">
        <v>14</v>
      </c>
      <c r="L10" s="66" t="s">
        <v>16</v>
      </c>
      <c r="M10" s="66" t="s">
        <v>16</v>
      </c>
      <c r="N10" s="66" t="s">
        <v>12</v>
      </c>
      <c r="O10" s="66" t="s">
        <v>14</v>
      </c>
      <c r="P10" s="66" t="s">
        <v>16</v>
      </c>
      <c r="Q10" s="66" t="s">
        <v>16</v>
      </c>
      <c r="R10" s="66" t="s">
        <v>17</v>
      </c>
      <c r="S10" s="66" t="s">
        <v>16</v>
      </c>
      <c r="T10" s="66" t="s">
        <v>14</v>
      </c>
      <c r="U10" s="66" t="s">
        <v>15</v>
      </c>
      <c r="AJ10" s="66" t="s">
        <v>14</v>
      </c>
      <c r="AK10" s="66" t="s">
        <v>14</v>
      </c>
      <c r="AL10" s="66" t="s">
        <v>14</v>
      </c>
      <c r="AM10" s="66" t="s">
        <v>12</v>
      </c>
      <c r="AN10" s="66" t="s">
        <v>16</v>
      </c>
      <c r="AO10" s="66" t="s">
        <v>14</v>
      </c>
      <c r="AP10" s="66" t="s">
        <v>16</v>
      </c>
      <c r="AQ10" s="66" t="s">
        <v>19</v>
      </c>
      <c r="AR10" s="66" t="s">
        <v>19</v>
      </c>
      <c r="AS10" s="66" t="s">
        <v>19</v>
      </c>
      <c r="AT10" s="66" t="s">
        <v>19</v>
      </c>
      <c r="AU10" s="66" t="s">
        <v>19</v>
      </c>
      <c r="AV10" s="66" t="s">
        <v>16</v>
      </c>
      <c r="AW10" s="66" t="s">
        <v>20</v>
      </c>
      <c r="AX10" s="66" t="s">
        <v>20</v>
      </c>
      <c r="AY10" s="66" t="s">
        <v>16</v>
      </c>
      <c r="AZ10" s="66" t="s">
        <v>20</v>
      </c>
      <c r="BA10" s="66" t="s">
        <v>20</v>
      </c>
      <c r="BB10" s="66" t="s">
        <v>19</v>
      </c>
      <c r="BC10" s="66" t="s">
        <v>19</v>
      </c>
      <c r="BD10" s="66" t="s">
        <v>19</v>
      </c>
      <c r="BE10" s="66" t="s">
        <v>19</v>
      </c>
      <c r="BF10" s="66" t="s">
        <v>19</v>
      </c>
      <c r="BG10" s="66" t="s">
        <v>14</v>
      </c>
      <c r="BH10" s="66" t="s">
        <v>12</v>
      </c>
    </row>
    <row r="11" spans="1:65" ht="24.75" customHeight="1" x14ac:dyDescent="0.25">
      <c r="A11" s="66" t="s">
        <v>90</v>
      </c>
      <c r="B11" s="66" t="s">
        <v>89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12</v>
      </c>
      <c r="H11" s="66" t="s">
        <v>14</v>
      </c>
      <c r="I11" s="66" t="s">
        <v>12</v>
      </c>
      <c r="J11" s="66" t="s">
        <v>12</v>
      </c>
      <c r="K11" s="66" t="s">
        <v>12</v>
      </c>
      <c r="L11" s="66" t="s">
        <v>12</v>
      </c>
      <c r="M11" s="66" t="s">
        <v>16</v>
      </c>
      <c r="N11" s="66" t="s">
        <v>14</v>
      </c>
      <c r="O11" s="66" t="s">
        <v>14</v>
      </c>
      <c r="P11" s="66" t="s">
        <v>14</v>
      </c>
      <c r="Q11" s="66" t="s">
        <v>14</v>
      </c>
      <c r="R11" s="66" t="s">
        <v>12</v>
      </c>
      <c r="S11" s="66" t="s">
        <v>12</v>
      </c>
      <c r="T11" s="66" t="s">
        <v>14</v>
      </c>
      <c r="U11" s="66" t="s">
        <v>15</v>
      </c>
      <c r="AJ11" s="66" t="s">
        <v>12</v>
      </c>
      <c r="AK11" s="66" t="s">
        <v>12</v>
      </c>
      <c r="AL11" s="66" t="s">
        <v>12</v>
      </c>
      <c r="AM11" s="66" t="s">
        <v>12</v>
      </c>
      <c r="AN11" s="66" t="s">
        <v>14</v>
      </c>
      <c r="AO11" s="66" t="s">
        <v>14</v>
      </c>
      <c r="AP11" s="66" t="s">
        <v>14</v>
      </c>
      <c r="AQ11" s="66" t="s">
        <v>17</v>
      </c>
      <c r="AR11" s="66" t="s">
        <v>20</v>
      </c>
      <c r="AS11" s="66" t="s">
        <v>20</v>
      </c>
      <c r="AT11" s="66" t="s">
        <v>20</v>
      </c>
      <c r="AU11" s="66" t="s">
        <v>20</v>
      </c>
      <c r="AV11" s="66" t="s">
        <v>12</v>
      </c>
      <c r="AW11" s="66" t="s">
        <v>17</v>
      </c>
      <c r="AX11" s="66" t="s">
        <v>17</v>
      </c>
      <c r="AY11" s="66" t="s">
        <v>12</v>
      </c>
      <c r="AZ11" s="66" t="s">
        <v>16</v>
      </c>
      <c r="BA11" s="66" t="s">
        <v>17</v>
      </c>
      <c r="BB11" s="66" t="s">
        <v>14</v>
      </c>
      <c r="BC11" s="66" t="s">
        <v>14</v>
      </c>
      <c r="BD11" s="66" t="s">
        <v>14</v>
      </c>
      <c r="BE11" s="66" t="s">
        <v>12</v>
      </c>
      <c r="BF11" s="66" t="s">
        <v>12</v>
      </c>
      <c r="BG11" s="66" t="s">
        <v>12</v>
      </c>
      <c r="BH11" s="66" t="s">
        <v>12</v>
      </c>
    </row>
    <row r="12" spans="1:65" ht="32.25" customHeight="1" x14ac:dyDescent="0.25">
      <c r="A12" s="66" t="s">
        <v>90</v>
      </c>
      <c r="B12" s="66" t="s">
        <v>89</v>
      </c>
      <c r="C12" s="66" t="s">
        <v>15</v>
      </c>
      <c r="D12" s="66" t="s">
        <v>15</v>
      </c>
      <c r="E12" s="66" t="s">
        <v>15</v>
      </c>
      <c r="F12" s="66" t="s">
        <v>13</v>
      </c>
      <c r="G12" s="66" t="s">
        <v>12</v>
      </c>
      <c r="H12" s="66" t="s">
        <v>12</v>
      </c>
      <c r="I12" s="66" t="s">
        <v>12</v>
      </c>
      <c r="J12" s="66" t="s">
        <v>14</v>
      </c>
      <c r="K12" s="66" t="s">
        <v>14</v>
      </c>
      <c r="L12" s="66" t="s">
        <v>16</v>
      </c>
      <c r="M12" s="66" t="s">
        <v>19</v>
      </c>
      <c r="N12" s="66" t="s">
        <v>14</v>
      </c>
      <c r="O12" s="66" t="s">
        <v>14</v>
      </c>
      <c r="P12" s="66" t="s">
        <v>14</v>
      </c>
      <c r="Q12" s="66" t="s">
        <v>14</v>
      </c>
      <c r="R12" s="66" t="s">
        <v>14</v>
      </c>
      <c r="S12" s="66" t="s">
        <v>16</v>
      </c>
      <c r="T12" s="66" t="s">
        <v>19</v>
      </c>
      <c r="U12" s="66" t="s">
        <v>15</v>
      </c>
      <c r="AJ12" s="66" t="s">
        <v>12</v>
      </c>
      <c r="AK12" s="66" t="s">
        <v>12</v>
      </c>
      <c r="AL12" s="66" t="s">
        <v>14</v>
      </c>
      <c r="AM12" s="66" t="s">
        <v>14</v>
      </c>
      <c r="AN12" s="66" t="s">
        <v>14</v>
      </c>
      <c r="AO12" s="66" t="s">
        <v>14</v>
      </c>
      <c r="AP12" s="66" t="s">
        <v>14</v>
      </c>
      <c r="AQ12" s="66" t="s">
        <v>17</v>
      </c>
      <c r="AR12" s="66" t="s">
        <v>19</v>
      </c>
      <c r="AS12" s="66" t="s">
        <v>19</v>
      </c>
      <c r="AT12" s="66" t="s">
        <v>19</v>
      </c>
      <c r="AU12" s="66" t="s">
        <v>19</v>
      </c>
      <c r="AV12" s="66" t="s">
        <v>12</v>
      </c>
      <c r="AW12" s="66" t="s">
        <v>19</v>
      </c>
      <c r="AX12" s="66" t="s">
        <v>19</v>
      </c>
      <c r="AY12" s="66" t="s">
        <v>12</v>
      </c>
      <c r="AZ12" s="66" t="s">
        <v>14</v>
      </c>
      <c r="BA12" s="66" t="s">
        <v>19</v>
      </c>
      <c r="BB12" s="66" t="s">
        <v>16</v>
      </c>
      <c r="BC12" s="66" t="s">
        <v>19</v>
      </c>
      <c r="BD12" s="66" t="s">
        <v>19</v>
      </c>
      <c r="BE12" s="66" t="s">
        <v>14</v>
      </c>
      <c r="BF12" s="66" t="s">
        <v>19</v>
      </c>
      <c r="BG12" s="66" t="s">
        <v>12</v>
      </c>
      <c r="BH12" s="66" t="s">
        <v>14</v>
      </c>
    </row>
    <row r="13" spans="1:65" ht="24.75" customHeight="1" x14ac:dyDescent="0.25">
      <c r="A13" s="66" t="s">
        <v>90</v>
      </c>
      <c r="B13" s="66" t="s">
        <v>89</v>
      </c>
      <c r="C13" s="66" t="s">
        <v>15</v>
      </c>
      <c r="D13" s="66" t="s">
        <v>13</v>
      </c>
      <c r="E13" s="66" t="s">
        <v>15</v>
      </c>
      <c r="F13" s="66" t="s">
        <v>15</v>
      </c>
      <c r="G13" s="66" t="s">
        <v>12</v>
      </c>
      <c r="H13" s="66" t="s">
        <v>12</v>
      </c>
      <c r="I13" s="66" t="s">
        <v>12</v>
      </c>
      <c r="J13" s="66" t="s">
        <v>12</v>
      </c>
      <c r="K13" s="66" t="s">
        <v>12</v>
      </c>
      <c r="L13" s="66" t="s">
        <v>14</v>
      </c>
      <c r="M13" s="66" t="s">
        <v>19</v>
      </c>
      <c r="N13" s="66" t="s">
        <v>12</v>
      </c>
      <c r="O13" s="66" t="s">
        <v>14</v>
      </c>
      <c r="P13" s="66" t="s">
        <v>14</v>
      </c>
      <c r="Q13" s="66" t="s">
        <v>14</v>
      </c>
      <c r="R13" s="66" t="s">
        <v>14</v>
      </c>
      <c r="S13" s="66" t="s">
        <v>14</v>
      </c>
      <c r="T13" s="66" t="s">
        <v>19</v>
      </c>
      <c r="U13" s="66" t="s">
        <v>15</v>
      </c>
      <c r="AJ13" s="66" t="s">
        <v>16</v>
      </c>
      <c r="AK13" s="66" t="s">
        <v>12</v>
      </c>
      <c r="AL13" s="66" t="s">
        <v>19</v>
      </c>
      <c r="AM13" s="66" t="s">
        <v>12</v>
      </c>
      <c r="AN13" s="66" t="s">
        <v>12</v>
      </c>
      <c r="AO13" s="66" t="s">
        <v>12</v>
      </c>
      <c r="AP13" s="66" t="s">
        <v>12</v>
      </c>
      <c r="AQ13" s="66" t="s">
        <v>19</v>
      </c>
      <c r="AR13" s="66" t="s">
        <v>19</v>
      </c>
      <c r="AS13" s="66" t="s">
        <v>19</v>
      </c>
      <c r="AT13" s="66" t="s">
        <v>19</v>
      </c>
      <c r="AU13" s="66" t="s">
        <v>19</v>
      </c>
      <c r="AV13" s="66" t="s">
        <v>14</v>
      </c>
      <c r="AW13" s="66" t="s">
        <v>19</v>
      </c>
      <c r="AX13" s="66" t="s">
        <v>19</v>
      </c>
      <c r="AY13" s="66" t="s">
        <v>14</v>
      </c>
      <c r="AZ13" s="66" t="s">
        <v>18</v>
      </c>
      <c r="BA13" s="66" t="s">
        <v>18</v>
      </c>
      <c r="BB13" s="66" t="s">
        <v>12</v>
      </c>
      <c r="BC13" s="66" t="s">
        <v>12</v>
      </c>
      <c r="BD13" s="66" t="s">
        <v>12</v>
      </c>
      <c r="BE13" s="66" t="s">
        <v>19</v>
      </c>
      <c r="BF13" s="66" t="s">
        <v>19</v>
      </c>
      <c r="BG13" s="66" t="s">
        <v>14</v>
      </c>
      <c r="BH13" s="66" t="s">
        <v>12</v>
      </c>
    </row>
    <row r="14" spans="1:65" ht="24.75" customHeight="1" x14ac:dyDescent="0.25">
      <c r="A14" s="66" t="s">
        <v>90</v>
      </c>
      <c r="B14" s="66" t="s">
        <v>89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12</v>
      </c>
      <c r="H14" s="66" t="s">
        <v>12</v>
      </c>
      <c r="I14" s="66" t="s">
        <v>14</v>
      </c>
      <c r="J14" s="66" t="s">
        <v>14</v>
      </c>
      <c r="K14" s="66" t="s">
        <v>14</v>
      </c>
      <c r="L14" s="66" t="s">
        <v>14</v>
      </c>
      <c r="M14" s="66" t="s">
        <v>16</v>
      </c>
      <c r="N14" s="66" t="s">
        <v>14</v>
      </c>
      <c r="O14" s="66" t="s">
        <v>14</v>
      </c>
      <c r="P14" s="66" t="s">
        <v>14</v>
      </c>
      <c r="Q14" s="66" t="s">
        <v>14</v>
      </c>
      <c r="R14" s="66" t="s">
        <v>14</v>
      </c>
      <c r="S14" s="66" t="s">
        <v>14</v>
      </c>
      <c r="T14" s="66" t="s">
        <v>14</v>
      </c>
      <c r="U14" s="66" t="s">
        <v>15</v>
      </c>
      <c r="AJ14" s="66" t="s">
        <v>14</v>
      </c>
      <c r="AK14" s="66" t="s">
        <v>12</v>
      </c>
      <c r="AL14" s="66" t="s">
        <v>12</v>
      </c>
      <c r="AM14" s="66" t="s">
        <v>12</v>
      </c>
      <c r="AN14" s="66" t="s">
        <v>12</v>
      </c>
      <c r="AO14" s="66" t="s">
        <v>12</v>
      </c>
      <c r="AP14" s="66" t="s">
        <v>12</v>
      </c>
      <c r="AQ14" s="66" t="s">
        <v>20</v>
      </c>
      <c r="AR14" s="66" t="s">
        <v>20</v>
      </c>
      <c r="AS14" s="66" t="s">
        <v>20</v>
      </c>
      <c r="AT14" s="66" t="s">
        <v>20</v>
      </c>
      <c r="AU14" s="66" t="s">
        <v>20</v>
      </c>
      <c r="AV14" s="66" t="s">
        <v>12</v>
      </c>
      <c r="AW14" s="66" t="s">
        <v>20</v>
      </c>
      <c r="AX14" s="66" t="s">
        <v>20</v>
      </c>
      <c r="AY14" s="66" t="s">
        <v>12</v>
      </c>
      <c r="AZ14" s="66" t="s">
        <v>20</v>
      </c>
      <c r="BA14" s="66" t="s">
        <v>20</v>
      </c>
      <c r="BB14" s="66" t="s">
        <v>12</v>
      </c>
      <c r="BC14" s="66" t="s">
        <v>12</v>
      </c>
      <c r="BD14" s="66" t="s">
        <v>12</v>
      </c>
      <c r="BE14" s="66" t="s">
        <v>12</v>
      </c>
      <c r="BF14" s="66" t="s">
        <v>12</v>
      </c>
      <c r="BG14" s="66" t="s">
        <v>12</v>
      </c>
      <c r="BH14" s="66" t="s">
        <v>12</v>
      </c>
    </row>
    <row r="15" spans="1:65" ht="24.75" customHeight="1" x14ac:dyDescent="0.25">
      <c r="A15" s="66" t="s">
        <v>90</v>
      </c>
      <c r="B15" s="66" t="s">
        <v>89</v>
      </c>
      <c r="C15" s="66" t="s">
        <v>15</v>
      </c>
      <c r="D15" s="66" t="s">
        <v>15</v>
      </c>
      <c r="E15" s="66" t="s">
        <v>15</v>
      </c>
      <c r="F15" s="66" t="s">
        <v>13</v>
      </c>
      <c r="G15" s="66" t="s">
        <v>12</v>
      </c>
      <c r="H15" s="66" t="s">
        <v>12</v>
      </c>
      <c r="I15" s="66" t="s">
        <v>12</v>
      </c>
      <c r="J15" s="66" t="s">
        <v>12</v>
      </c>
      <c r="K15" s="66" t="s">
        <v>12</v>
      </c>
      <c r="L15" s="66" t="s">
        <v>12</v>
      </c>
      <c r="M15" s="66" t="s">
        <v>12</v>
      </c>
      <c r="N15" s="66" t="s">
        <v>12</v>
      </c>
      <c r="O15" s="66" t="s">
        <v>12</v>
      </c>
      <c r="P15" s="66" t="s">
        <v>12</v>
      </c>
      <c r="Q15" s="66" t="s">
        <v>12</v>
      </c>
      <c r="R15" s="66" t="s">
        <v>12</v>
      </c>
      <c r="S15" s="66" t="s">
        <v>12</v>
      </c>
      <c r="T15" s="66" t="s">
        <v>14</v>
      </c>
      <c r="U15" s="66" t="s">
        <v>15</v>
      </c>
      <c r="AJ15" s="66" t="s">
        <v>14</v>
      </c>
      <c r="AK15" s="66" t="s">
        <v>14</v>
      </c>
      <c r="AL15" s="66" t="s">
        <v>14</v>
      </c>
      <c r="AM15" s="66" t="s">
        <v>14</v>
      </c>
      <c r="AN15" s="66" t="s">
        <v>12</v>
      </c>
      <c r="AO15" s="66" t="s">
        <v>12</v>
      </c>
      <c r="AP15" s="66" t="s">
        <v>12</v>
      </c>
      <c r="AQ15" s="66" t="s">
        <v>18</v>
      </c>
      <c r="AR15" s="66" t="s">
        <v>18</v>
      </c>
      <c r="AS15" s="66" t="s">
        <v>17</v>
      </c>
      <c r="AT15" s="66" t="s">
        <v>14</v>
      </c>
      <c r="AU15" s="66" t="s">
        <v>17</v>
      </c>
      <c r="AV15" s="66" t="s">
        <v>12</v>
      </c>
      <c r="AW15" s="66" t="s">
        <v>12</v>
      </c>
      <c r="AX15" s="66" t="s">
        <v>12</v>
      </c>
      <c r="AY15" s="66" t="s">
        <v>12</v>
      </c>
      <c r="AZ15" s="66" t="s">
        <v>12</v>
      </c>
      <c r="BA15" s="66" t="s">
        <v>12</v>
      </c>
      <c r="BB15" s="66" t="s">
        <v>16</v>
      </c>
      <c r="BC15" s="66" t="s">
        <v>16</v>
      </c>
      <c r="BD15" s="66" t="s">
        <v>16</v>
      </c>
      <c r="BE15" s="66" t="s">
        <v>14</v>
      </c>
      <c r="BF15" s="66" t="s">
        <v>14</v>
      </c>
      <c r="BG15" s="66" t="s">
        <v>14</v>
      </c>
      <c r="BH15" s="66" t="s">
        <v>14</v>
      </c>
    </row>
    <row r="16" spans="1:65" ht="24.75" customHeight="1" x14ac:dyDescent="0.25">
      <c r="A16" s="66" t="s">
        <v>90</v>
      </c>
      <c r="B16" s="66" t="s">
        <v>89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16</v>
      </c>
      <c r="H16" s="66" t="s">
        <v>16</v>
      </c>
      <c r="I16" s="66" t="s">
        <v>14</v>
      </c>
      <c r="J16" s="66" t="s">
        <v>12</v>
      </c>
      <c r="K16" s="66" t="s">
        <v>16</v>
      </c>
      <c r="L16" s="66" t="s">
        <v>18</v>
      </c>
      <c r="M16" s="66" t="s">
        <v>16</v>
      </c>
      <c r="N16" s="66" t="s">
        <v>12</v>
      </c>
      <c r="O16" s="66" t="s">
        <v>14</v>
      </c>
      <c r="P16" s="66" t="s">
        <v>12</v>
      </c>
      <c r="Q16" s="66" t="s">
        <v>12</v>
      </c>
      <c r="R16" s="66" t="s">
        <v>16</v>
      </c>
      <c r="S16" s="66" t="s">
        <v>12</v>
      </c>
      <c r="T16" s="66" t="s">
        <v>12</v>
      </c>
      <c r="U16" s="66" t="s">
        <v>15</v>
      </c>
      <c r="AJ16" s="66" t="s">
        <v>14</v>
      </c>
      <c r="AK16" s="66" t="s">
        <v>16</v>
      </c>
      <c r="AL16" s="66" t="s">
        <v>16</v>
      </c>
      <c r="AM16" s="66" t="s">
        <v>17</v>
      </c>
      <c r="AN16" s="66" t="s">
        <v>16</v>
      </c>
      <c r="AO16" s="66" t="s">
        <v>14</v>
      </c>
      <c r="AP16" s="66" t="s">
        <v>16</v>
      </c>
      <c r="AQ16" s="66" t="s">
        <v>19</v>
      </c>
      <c r="AR16" s="66" t="s">
        <v>19</v>
      </c>
      <c r="AS16" s="66" t="s">
        <v>19</v>
      </c>
      <c r="AT16" s="66" t="s">
        <v>19</v>
      </c>
      <c r="AU16" s="66" t="s">
        <v>19</v>
      </c>
      <c r="AV16" s="66" t="s">
        <v>20</v>
      </c>
      <c r="AW16" s="66" t="s">
        <v>20</v>
      </c>
      <c r="AX16" s="66" t="s">
        <v>20</v>
      </c>
      <c r="AY16" s="66" t="s">
        <v>20</v>
      </c>
      <c r="AZ16" s="66" t="s">
        <v>20</v>
      </c>
      <c r="BA16" s="66" t="s">
        <v>20</v>
      </c>
      <c r="BB16" s="66" t="s">
        <v>12</v>
      </c>
      <c r="BC16" s="66" t="s">
        <v>12</v>
      </c>
      <c r="BD16" s="66" t="s">
        <v>12</v>
      </c>
      <c r="BE16" s="66" t="s">
        <v>19</v>
      </c>
      <c r="BF16" s="66" t="s">
        <v>12</v>
      </c>
      <c r="BG16" s="66" t="s">
        <v>16</v>
      </c>
      <c r="BH16" s="66" t="s">
        <v>16</v>
      </c>
    </row>
    <row r="17" spans="1:61" ht="24.75" customHeight="1" x14ac:dyDescent="0.25">
      <c r="A17" s="66" t="s">
        <v>90</v>
      </c>
      <c r="B17" s="66" t="s">
        <v>89</v>
      </c>
      <c r="C17" s="66" t="s">
        <v>13</v>
      </c>
      <c r="D17" s="66" t="s">
        <v>15</v>
      </c>
      <c r="E17" s="66" t="s">
        <v>15</v>
      </c>
      <c r="F17" s="66" t="s">
        <v>15</v>
      </c>
      <c r="G17" s="66" t="s">
        <v>12</v>
      </c>
      <c r="H17" s="66" t="s">
        <v>12</v>
      </c>
      <c r="I17" s="66" t="s">
        <v>12</v>
      </c>
      <c r="J17" s="66" t="s">
        <v>12</v>
      </c>
      <c r="K17" s="66" t="s">
        <v>12</v>
      </c>
      <c r="L17" s="66" t="s">
        <v>12</v>
      </c>
      <c r="M17" s="66" t="s">
        <v>20</v>
      </c>
      <c r="N17" s="66" t="s">
        <v>12</v>
      </c>
      <c r="O17" s="66" t="s">
        <v>12</v>
      </c>
      <c r="P17" s="66" t="s">
        <v>12</v>
      </c>
      <c r="Q17" s="66" t="s">
        <v>12</v>
      </c>
      <c r="R17" s="66" t="s">
        <v>12</v>
      </c>
      <c r="S17" s="66" t="s">
        <v>12</v>
      </c>
      <c r="T17" s="66" t="s">
        <v>12</v>
      </c>
      <c r="U17" s="66" t="s">
        <v>15</v>
      </c>
      <c r="AJ17" s="66" t="s">
        <v>12</v>
      </c>
      <c r="AK17" s="66" t="s">
        <v>12</v>
      </c>
      <c r="AL17" s="66" t="s">
        <v>12</v>
      </c>
      <c r="AM17" s="66" t="s">
        <v>12</v>
      </c>
      <c r="AN17" s="66" t="s">
        <v>12</v>
      </c>
      <c r="AO17" s="66" t="s">
        <v>12</v>
      </c>
      <c r="AP17" s="66" t="s">
        <v>12</v>
      </c>
      <c r="AQ17" s="66" t="s">
        <v>12</v>
      </c>
      <c r="AR17" s="66" t="s">
        <v>12</v>
      </c>
      <c r="AS17" s="66" t="s">
        <v>12</v>
      </c>
      <c r="AT17" s="66" t="s">
        <v>12</v>
      </c>
      <c r="AU17" s="66" t="s">
        <v>12</v>
      </c>
      <c r="AV17" s="66" t="s">
        <v>12</v>
      </c>
      <c r="AW17" s="66" t="s">
        <v>12</v>
      </c>
      <c r="AX17" s="66" t="s">
        <v>12</v>
      </c>
      <c r="AY17" s="66" t="s">
        <v>12</v>
      </c>
      <c r="AZ17" s="66" t="s">
        <v>12</v>
      </c>
      <c r="BA17" s="66" t="s">
        <v>12</v>
      </c>
      <c r="BB17" s="66" t="s">
        <v>12</v>
      </c>
      <c r="BC17" s="66" t="s">
        <v>12</v>
      </c>
      <c r="BD17" s="66" t="s">
        <v>12</v>
      </c>
      <c r="BE17" s="66" t="s">
        <v>12</v>
      </c>
      <c r="BF17" s="66" t="s">
        <v>12</v>
      </c>
      <c r="BG17" s="66" t="s">
        <v>12</v>
      </c>
      <c r="BH17" s="66" t="s">
        <v>12</v>
      </c>
    </row>
    <row r="18" spans="1:61" ht="24.75" customHeight="1" x14ac:dyDescent="0.25">
      <c r="A18" s="66" t="s">
        <v>90</v>
      </c>
      <c r="B18" s="66" t="s">
        <v>89</v>
      </c>
      <c r="C18" s="66" t="s">
        <v>15</v>
      </c>
      <c r="D18" s="66" t="s">
        <v>15</v>
      </c>
      <c r="E18" s="66" t="s">
        <v>15</v>
      </c>
      <c r="F18" s="66" t="s">
        <v>13</v>
      </c>
      <c r="G18" s="66" t="s">
        <v>14</v>
      </c>
      <c r="H18" s="66" t="s">
        <v>14</v>
      </c>
      <c r="I18" s="66" t="s">
        <v>14</v>
      </c>
      <c r="J18" s="66" t="s">
        <v>16</v>
      </c>
      <c r="K18" s="66" t="s">
        <v>16</v>
      </c>
      <c r="L18" s="66" t="s">
        <v>18</v>
      </c>
      <c r="M18" s="66" t="s">
        <v>19</v>
      </c>
      <c r="N18" s="66" t="s">
        <v>14</v>
      </c>
      <c r="O18" s="66" t="s">
        <v>14</v>
      </c>
      <c r="P18" s="66" t="s">
        <v>16</v>
      </c>
      <c r="Q18" s="66" t="s">
        <v>14</v>
      </c>
      <c r="R18" s="66" t="s">
        <v>14</v>
      </c>
      <c r="S18" s="66" t="s">
        <v>14</v>
      </c>
      <c r="T18" s="66" t="s">
        <v>20</v>
      </c>
      <c r="U18" s="66" t="s">
        <v>15</v>
      </c>
      <c r="AJ18" s="66" t="s">
        <v>14</v>
      </c>
      <c r="AK18" s="66" t="s">
        <v>14</v>
      </c>
      <c r="AL18" s="66" t="s">
        <v>16</v>
      </c>
      <c r="AM18" s="66" t="s">
        <v>17</v>
      </c>
      <c r="AN18" s="66" t="s">
        <v>14</v>
      </c>
      <c r="AO18" s="66" t="s">
        <v>16</v>
      </c>
      <c r="AP18" s="66" t="s">
        <v>14</v>
      </c>
      <c r="AQ18" s="66" t="s">
        <v>18</v>
      </c>
      <c r="AR18" s="66" t="s">
        <v>19</v>
      </c>
      <c r="AS18" s="66" t="s">
        <v>19</v>
      </c>
      <c r="AT18" s="66" t="s">
        <v>19</v>
      </c>
      <c r="AU18" s="66" t="s">
        <v>19</v>
      </c>
      <c r="AV18" s="66" t="s">
        <v>16</v>
      </c>
      <c r="AW18" s="66" t="s">
        <v>20</v>
      </c>
      <c r="AX18" s="66" t="s">
        <v>20</v>
      </c>
      <c r="AY18" s="66" t="s">
        <v>16</v>
      </c>
      <c r="AZ18" s="66" t="s">
        <v>20</v>
      </c>
      <c r="BA18" s="66" t="s">
        <v>20</v>
      </c>
      <c r="BB18" s="66" t="s">
        <v>14</v>
      </c>
      <c r="BC18" s="66" t="s">
        <v>16</v>
      </c>
      <c r="BD18" s="66" t="s">
        <v>16</v>
      </c>
      <c r="BE18" s="66" t="s">
        <v>14</v>
      </c>
      <c r="BF18" s="66" t="s">
        <v>20</v>
      </c>
      <c r="BG18" s="66" t="s">
        <v>16</v>
      </c>
      <c r="BH18" s="66" t="s">
        <v>17</v>
      </c>
    </row>
    <row r="19" spans="1:61" ht="24.75" customHeight="1" x14ac:dyDescent="0.25">
      <c r="A19" s="66" t="s">
        <v>90</v>
      </c>
      <c r="B19" s="66" t="s">
        <v>89</v>
      </c>
      <c r="C19" s="66" t="s">
        <v>13</v>
      </c>
      <c r="D19" s="66" t="s">
        <v>15</v>
      </c>
      <c r="E19" s="66" t="s">
        <v>15</v>
      </c>
      <c r="F19" s="66" t="s">
        <v>15</v>
      </c>
      <c r="G19" s="66" t="s">
        <v>12</v>
      </c>
      <c r="H19" s="66" t="s">
        <v>12</v>
      </c>
      <c r="I19" s="66" t="s">
        <v>12</v>
      </c>
      <c r="J19" s="66" t="s">
        <v>12</v>
      </c>
      <c r="K19" s="66" t="s">
        <v>12</v>
      </c>
      <c r="L19" s="66" t="s">
        <v>12</v>
      </c>
      <c r="M19" s="66" t="s">
        <v>12</v>
      </c>
      <c r="N19" s="66" t="s">
        <v>12</v>
      </c>
      <c r="O19" s="66" t="s">
        <v>14</v>
      </c>
      <c r="P19" s="66" t="s">
        <v>12</v>
      </c>
      <c r="Q19" s="66" t="s">
        <v>12</v>
      </c>
      <c r="R19" s="66" t="s">
        <v>12</v>
      </c>
      <c r="S19" s="66" t="s">
        <v>12</v>
      </c>
      <c r="T19" s="66" t="s">
        <v>12</v>
      </c>
      <c r="U19" s="66" t="s">
        <v>15</v>
      </c>
      <c r="AJ19" s="66" t="s">
        <v>12</v>
      </c>
      <c r="AK19" s="66" t="s">
        <v>12</v>
      </c>
      <c r="AL19" s="66" t="s">
        <v>12</v>
      </c>
      <c r="AM19" s="66" t="s">
        <v>12</v>
      </c>
      <c r="AN19" s="66" t="s">
        <v>12</v>
      </c>
      <c r="AO19" s="66" t="s">
        <v>14</v>
      </c>
      <c r="AP19" s="66" t="s">
        <v>12</v>
      </c>
      <c r="AQ19" s="66" t="s">
        <v>16</v>
      </c>
      <c r="AR19" s="66" t="s">
        <v>14</v>
      </c>
      <c r="AS19" s="66" t="s">
        <v>16</v>
      </c>
      <c r="AT19" s="66" t="s">
        <v>12</v>
      </c>
      <c r="AU19" s="66" t="s">
        <v>12</v>
      </c>
      <c r="AV19" s="66" t="s">
        <v>12</v>
      </c>
      <c r="AW19" s="66" t="s">
        <v>14</v>
      </c>
      <c r="AX19" s="66" t="s">
        <v>14</v>
      </c>
      <c r="AY19" s="66" t="s">
        <v>12</v>
      </c>
      <c r="AZ19" s="66" t="s">
        <v>12</v>
      </c>
      <c r="BA19" s="66" t="s">
        <v>14</v>
      </c>
      <c r="BB19" s="66" t="s">
        <v>12</v>
      </c>
      <c r="BC19" s="66" t="s">
        <v>12</v>
      </c>
      <c r="BD19" s="66" t="s">
        <v>12</v>
      </c>
      <c r="BE19" s="66" t="s">
        <v>12</v>
      </c>
      <c r="BF19" s="66" t="s">
        <v>12</v>
      </c>
      <c r="BG19" s="66" t="s">
        <v>12</v>
      </c>
      <c r="BH19" s="66" t="s">
        <v>12</v>
      </c>
    </row>
    <row r="20" spans="1:61" ht="24.75" customHeight="1" x14ac:dyDescent="0.25">
      <c r="A20" s="66" t="s">
        <v>90</v>
      </c>
      <c r="B20" s="66" t="s">
        <v>89</v>
      </c>
      <c r="C20" s="66" t="s">
        <v>15</v>
      </c>
      <c r="D20" s="66" t="s">
        <v>13</v>
      </c>
      <c r="E20" s="66" t="s">
        <v>15</v>
      </c>
      <c r="F20" s="66" t="s">
        <v>15</v>
      </c>
      <c r="G20" s="66" t="s">
        <v>14</v>
      </c>
      <c r="H20" s="66" t="s">
        <v>12</v>
      </c>
      <c r="I20" s="66" t="s">
        <v>12</v>
      </c>
      <c r="J20" s="66" t="s">
        <v>14</v>
      </c>
      <c r="K20" s="66" t="s">
        <v>14</v>
      </c>
      <c r="L20" s="66" t="s">
        <v>16</v>
      </c>
      <c r="M20" s="66" t="s">
        <v>20</v>
      </c>
      <c r="N20" s="66" t="s">
        <v>12</v>
      </c>
      <c r="O20" s="66" t="s">
        <v>12</v>
      </c>
      <c r="P20" s="66" t="s">
        <v>14</v>
      </c>
      <c r="Q20" s="66" t="s">
        <v>14</v>
      </c>
      <c r="R20" s="66" t="s">
        <v>14</v>
      </c>
      <c r="S20" s="66" t="s">
        <v>16</v>
      </c>
      <c r="T20" s="66" t="s">
        <v>16</v>
      </c>
      <c r="U20" s="66" t="s">
        <v>15</v>
      </c>
      <c r="AJ20" s="66" t="s">
        <v>12</v>
      </c>
      <c r="AK20" s="66" t="s">
        <v>12</v>
      </c>
      <c r="AL20" s="66" t="s">
        <v>14</v>
      </c>
      <c r="AM20" s="66" t="s">
        <v>12</v>
      </c>
      <c r="AN20" s="66" t="s">
        <v>12</v>
      </c>
      <c r="AO20" s="66" t="s">
        <v>12</v>
      </c>
      <c r="AP20" s="66" t="s">
        <v>12</v>
      </c>
      <c r="AQ20" s="66" t="s">
        <v>19</v>
      </c>
      <c r="AR20" s="66" t="s">
        <v>19</v>
      </c>
      <c r="AS20" s="66" t="s">
        <v>19</v>
      </c>
      <c r="AT20" s="66" t="s">
        <v>19</v>
      </c>
      <c r="AU20" s="66" t="s">
        <v>19</v>
      </c>
      <c r="AV20" s="66" t="s">
        <v>14</v>
      </c>
      <c r="AW20" s="66" t="s">
        <v>19</v>
      </c>
      <c r="AX20" s="66" t="s">
        <v>19</v>
      </c>
      <c r="AY20" s="66" t="s">
        <v>12</v>
      </c>
      <c r="AZ20" s="66" t="s">
        <v>20</v>
      </c>
      <c r="BA20" s="66" t="s">
        <v>20</v>
      </c>
      <c r="BB20" s="66" t="s">
        <v>19</v>
      </c>
      <c r="BC20" s="66" t="s">
        <v>12</v>
      </c>
      <c r="BD20" s="66" t="s">
        <v>12</v>
      </c>
      <c r="BE20" s="66" t="s">
        <v>12</v>
      </c>
      <c r="BF20" s="66" t="s">
        <v>19</v>
      </c>
      <c r="BG20" s="66" t="s">
        <v>14</v>
      </c>
      <c r="BH20" s="66" t="s">
        <v>12</v>
      </c>
    </row>
    <row r="21" spans="1:61" ht="24.75" customHeight="1" x14ac:dyDescent="0.25">
      <c r="A21" s="66" t="s">
        <v>90</v>
      </c>
      <c r="B21" s="66" t="s">
        <v>89</v>
      </c>
      <c r="C21" s="66" t="s">
        <v>15</v>
      </c>
      <c r="D21" s="66" t="s">
        <v>15</v>
      </c>
      <c r="E21" s="66" t="s">
        <v>15</v>
      </c>
      <c r="F21" s="66" t="s">
        <v>13</v>
      </c>
      <c r="G21" s="66" t="s">
        <v>12</v>
      </c>
      <c r="H21" s="66" t="s">
        <v>12</v>
      </c>
      <c r="I21" s="66" t="s">
        <v>12</v>
      </c>
      <c r="J21" s="66" t="s">
        <v>14</v>
      </c>
      <c r="K21" s="66" t="s">
        <v>12</v>
      </c>
      <c r="L21" s="66" t="s">
        <v>14</v>
      </c>
      <c r="M21" s="66" t="s">
        <v>14</v>
      </c>
      <c r="N21" s="66" t="s">
        <v>14</v>
      </c>
      <c r="O21" s="66" t="s">
        <v>14</v>
      </c>
      <c r="P21" s="66" t="s">
        <v>14</v>
      </c>
      <c r="Q21" s="66" t="s">
        <v>14</v>
      </c>
      <c r="R21" s="66" t="s">
        <v>12</v>
      </c>
      <c r="S21" s="66" t="s">
        <v>14</v>
      </c>
      <c r="T21" s="66" t="s">
        <v>12</v>
      </c>
      <c r="U21" s="66" t="s">
        <v>15</v>
      </c>
      <c r="AJ21" s="66" t="s">
        <v>12</v>
      </c>
      <c r="AK21" s="66" t="s">
        <v>12</v>
      </c>
      <c r="AL21" s="66" t="s">
        <v>12</v>
      </c>
      <c r="AM21" s="66" t="s">
        <v>12</v>
      </c>
      <c r="AN21" s="66" t="s">
        <v>14</v>
      </c>
      <c r="AO21" s="66" t="s">
        <v>12</v>
      </c>
      <c r="AP21" s="66" t="s">
        <v>12</v>
      </c>
      <c r="AQ21" s="66" t="s">
        <v>14</v>
      </c>
      <c r="AR21" s="66" t="s">
        <v>14</v>
      </c>
      <c r="AS21" s="66" t="s">
        <v>14</v>
      </c>
      <c r="AT21" s="66" t="s">
        <v>14</v>
      </c>
      <c r="AU21" s="66" t="s">
        <v>14</v>
      </c>
      <c r="AV21" s="66" t="s">
        <v>14</v>
      </c>
      <c r="AW21" s="66" t="s">
        <v>20</v>
      </c>
      <c r="AX21" s="66" t="s">
        <v>20</v>
      </c>
      <c r="AY21" s="66" t="s">
        <v>12</v>
      </c>
      <c r="AZ21" s="66" t="s">
        <v>14</v>
      </c>
      <c r="BA21" s="66" t="s">
        <v>17</v>
      </c>
      <c r="BB21" s="66" t="s">
        <v>12</v>
      </c>
      <c r="BC21" s="66" t="s">
        <v>12</v>
      </c>
      <c r="BD21" s="66" t="s">
        <v>12</v>
      </c>
      <c r="BE21" s="66" t="s">
        <v>12</v>
      </c>
      <c r="BF21" s="66" t="s">
        <v>12</v>
      </c>
      <c r="BG21" s="66" t="s">
        <v>14</v>
      </c>
      <c r="BH21" s="66" t="s">
        <v>12</v>
      </c>
    </row>
    <row r="22" spans="1:61" ht="24.75" customHeight="1" x14ac:dyDescent="0.25">
      <c r="A22" s="66" t="s">
        <v>90</v>
      </c>
      <c r="B22" s="66" t="s">
        <v>89</v>
      </c>
      <c r="C22" s="66" t="s">
        <v>15</v>
      </c>
      <c r="D22" s="66" t="s">
        <v>15</v>
      </c>
      <c r="E22" s="66" t="s">
        <v>15</v>
      </c>
      <c r="F22" s="66" t="s">
        <v>13</v>
      </c>
      <c r="G22" s="66" t="s">
        <v>12</v>
      </c>
      <c r="H22" s="66" t="s">
        <v>12</v>
      </c>
      <c r="I22" s="66" t="s">
        <v>14</v>
      </c>
      <c r="J22" s="66" t="s">
        <v>14</v>
      </c>
      <c r="K22" s="66" t="s">
        <v>12</v>
      </c>
      <c r="L22" s="66" t="s">
        <v>16</v>
      </c>
      <c r="M22" s="66" t="s">
        <v>20</v>
      </c>
      <c r="N22" s="66" t="s">
        <v>12</v>
      </c>
      <c r="O22" s="66" t="s">
        <v>12</v>
      </c>
      <c r="P22" s="66" t="s">
        <v>14</v>
      </c>
      <c r="Q22" s="66" t="s">
        <v>14</v>
      </c>
      <c r="R22" s="66" t="s">
        <v>12</v>
      </c>
      <c r="S22" s="66" t="s">
        <v>14</v>
      </c>
      <c r="T22" s="66" t="s">
        <v>20</v>
      </c>
      <c r="U22" s="66" t="s">
        <v>15</v>
      </c>
      <c r="AJ22" s="66" t="s">
        <v>12</v>
      </c>
      <c r="AK22" s="66" t="s">
        <v>12</v>
      </c>
      <c r="AL22" s="66" t="s">
        <v>12</v>
      </c>
      <c r="AM22" s="66" t="s">
        <v>12</v>
      </c>
      <c r="AN22" s="66" t="s">
        <v>12</v>
      </c>
      <c r="AO22" s="66" t="s">
        <v>12</v>
      </c>
      <c r="AP22" s="66" t="s">
        <v>12</v>
      </c>
      <c r="AQ22" s="66" t="s">
        <v>19</v>
      </c>
      <c r="AR22" s="66" t="s">
        <v>19</v>
      </c>
      <c r="AS22" s="66" t="s">
        <v>19</v>
      </c>
      <c r="AT22" s="66" t="s">
        <v>19</v>
      </c>
      <c r="AU22" s="66" t="s">
        <v>19</v>
      </c>
      <c r="AV22" s="66" t="s">
        <v>12</v>
      </c>
      <c r="AW22" s="66" t="s">
        <v>20</v>
      </c>
      <c r="AX22" s="66" t="s">
        <v>20</v>
      </c>
      <c r="AY22" s="66" t="s">
        <v>12</v>
      </c>
      <c r="AZ22" s="66" t="s">
        <v>20</v>
      </c>
      <c r="BA22" s="66" t="s">
        <v>20</v>
      </c>
      <c r="BB22" s="66" t="s">
        <v>19</v>
      </c>
      <c r="BC22" s="66" t="s">
        <v>19</v>
      </c>
      <c r="BD22" s="66" t="s">
        <v>19</v>
      </c>
      <c r="BE22" s="66" t="s">
        <v>19</v>
      </c>
      <c r="BF22" s="66" t="s">
        <v>19</v>
      </c>
      <c r="BG22" s="66" t="s">
        <v>12</v>
      </c>
      <c r="BH22" s="66" t="s">
        <v>12</v>
      </c>
    </row>
    <row r="23" spans="1:61" ht="24.75" customHeight="1" x14ac:dyDescent="0.25">
      <c r="A23" s="66" t="s">
        <v>90</v>
      </c>
      <c r="B23" s="66" t="s">
        <v>89</v>
      </c>
      <c r="C23" s="66" t="s">
        <v>15</v>
      </c>
      <c r="D23" s="66" t="s">
        <v>15</v>
      </c>
      <c r="E23" s="66" t="s">
        <v>15</v>
      </c>
      <c r="F23" s="66" t="s">
        <v>13</v>
      </c>
      <c r="G23" s="66" t="s">
        <v>14</v>
      </c>
      <c r="H23" s="66" t="s">
        <v>14</v>
      </c>
      <c r="I23" s="66" t="s">
        <v>12</v>
      </c>
      <c r="J23" s="66" t="s">
        <v>14</v>
      </c>
      <c r="K23" s="66" t="s">
        <v>12</v>
      </c>
      <c r="L23" s="66" t="s">
        <v>14</v>
      </c>
      <c r="M23" s="66" t="s">
        <v>16</v>
      </c>
      <c r="N23" s="66" t="s">
        <v>14</v>
      </c>
      <c r="O23" s="66" t="s">
        <v>14</v>
      </c>
      <c r="P23" s="66" t="s">
        <v>14</v>
      </c>
      <c r="Q23" s="66" t="s">
        <v>12</v>
      </c>
      <c r="R23" s="66" t="s">
        <v>12</v>
      </c>
      <c r="S23" s="66" t="s">
        <v>12</v>
      </c>
      <c r="T23" s="66" t="s">
        <v>12</v>
      </c>
      <c r="U23" s="66" t="s">
        <v>15</v>
      </c>
      <c r="AJ23" s="66" t="s">
        <v>12</v>
      </c>
      <c r="AK23" s="66" t="s">
        <v>12</v>
      </c>
      <c r="AL23" s="66" t="s">
        <v>12</v>
      </c>
      <c r="AM23" s="66" t="s">
        <v>12</v>
      </c>
      <c r="AN23" s="66" t="s">
        <v>14</v>
      </c>
      <c r="AO23" s="66" t="s">
        <v>14</v>
      </c>
      <c r="AP23" s="66" t="s">
        <v>14</v>
      </c>
      <c r="AQ23" s="66" t="s">
        <v>20</v>
      </c>
      <c r="AR23" s="66" t="s">
        <v>20</v>
      </c>
      <c r="AS23" s="66" t="s">
        <v>20</v>
      </c>
      <c r="AT23" s="66" t="s">
        <v>20</v>
      </c>
      <c r="AU23" s="66" t="s">
        <v>20</v>
      </c>
      <c r="AV23" s="66" t="s">
        <v>14</v>
      </c>
      <c r="AW23" s="66" t="s">
        <v>20</v>
      </c>
      <c r="AX23" s="66" t="s">
        <v>20</v>
      </c>
      <c r="AY23" s="66" t="s">
        <v>14</v>
      </c>
      <c r="AZ23" s="66" t="s">
        <v>20</v>
      </c>
      <c r="BA23" s="66" t="s">
        <v>20</v>
      </c>
      <c r="BB23" s="66" t="s">
        <v>12</v>
      </c>
      <c r="BC23" s="66" t="s">
        <v>12</v>
      </c>
      <c r="BD23" s="66" t="s">
        <v>12</v>
      </c>
      <c r="BE23" s="66" t="s">
        <v>12</v>
      </c>
      <c r="BF23" s="66" t="s">
        <v>19</v>
      </c>
      <c r="BG23" s="66" t="s">
        <v>14</v>
      </c>
      <c r="BH23" s="66" t="s">
        <v>14</v>
      </c>
    </row>
    <row r="24" spans="1:61" ht="24.75" customHeight="1" x14ac:dyDescent="0.25">
      <c r="A24" s="66" t="s">
        <v>90</v>
      </c>
      <c r="B24" s="66" t="s">
        <v>89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14</v>
      </c>
      <c r="H24" s="66" t="s">
        <v>14</v>
      </c>
      <c r="I24" s="66" t="s">
        <v>14</v>
      </c>
      <c r="J24" s="66" t="s">
        <v>16</v>
      </c>
      <c r="K24" s="66" t="s">
        <v>14</v>
      </c>
      <c r="L24" s="66" t="s">
        <v>16</v>
      </c>
      <c r="M24" s="66" t="s">
        <v>19</v>
      </c>
      <c r="N24" s="66" t="s">
        <v>16</v>
      </c>
      <c r="O24" s="66" t="s">
        <v>14</v>
      </c>
      <c r="P24" s="66" t="s">
        <v>14</v>
      </c>
      <c r="Q24" s="66" t="s">
        <v>14</v>
      </c>
      <c r="R24" s="66" t="s">
        <v>14</v>
      </c>
      <c r="S24" s="66" t="s">
        <v>16</v>
      </c>
      <c r="T24" s="66" t="s">
        <v>14</v>
      </c>
      <c r="U24" s="66" t="s">
        <v>15</v>
      </c>
      <c r="AJ24" s="66" t="s">
        <v>14</v>
      </c>
      <c r="AK24" s="66" t="s">
        <v>12</v>
      </c>
      <c r="AL24" s="66" t="s">
        <v>14</v>
      </c>
      <c r="AM24" s="66" t="s">
        <v>12</v>
      </c>
      <c r="AN24" s="66" t="s">
        <v>14</v>
      </c>
      <c r="AO24" s="66" t="s">
        <v>14</v>
      </c>
      <c r="AP24" s="66" t="s">
        <v>14</v>
      </c>
      <c r="AQ24" s="66" t="s">
        <v>20</v>
      </c>
      <c r="AR24" s="66" t="s">
        <v>20</v>
      </c>
      <c r="AS24" s="66" t="s">
        <v>20</v>
      </c>
      <c r="AT24" s="66" t="s">
        <v>20</v>
      </c>
      <c r="AU24" s="66" t="s">
        <v>20</v>
      </c>
      <c r="AV24" s="66" t="s">
        <v>14</v>
      </c>
      <c r="AW24" s="66" t="s">
        <v>14</v>
      </c>
      <c r="AX24" s="66" t="s">
        <v>20</v>
      </c>
      <c r="AY24" s="66" t="s">
        <v>14</v>
      </c>
      <c r="AZ24" s="66" t="s">
        <v>16</v>
      </c>
      <c r="BA24" s="66" t="s">
        <v>20</v>
      </c>
      <c r="BB24" s="66" t="s">
        <v>14</v>
      </c>
      <c r="BC24" s="66" t="s">
        <v>14</v>
      </c>
      <c r="BD24" s="66" t="s">
        <v>12</v>
      </c>
      <c r="BE24" s="66" t="s">
        <v>12</v>
      </c>
      <c r="BF24" s="66" t="s">
        <v>19</v>
      </c>
      <c r="BG24" s="66" t="s">
        <v>19</v>
      </c>
      <c r="BH24" s="66" t="s">
        <v>19</v>
      </c>
    </row>
    <row r="25" spans="1:61" ht="24.75" customHeight="1" x14ac:dyDescent="0.25">
      <c r="A25" s="66" t="s">
        <v>90</v>
      </c>
      <c r="B25" s="66" t="s">
        <v>89</v>
      </c>
      <c r="C25" s="66" t="s">
        <v>13</v>
      </c>
      <c r="D25" s="66" t="s">
        <v>15</v>
      </c>
      <c r="E25" s="66" t="s">
        <v>15</v>
      </c>
      <c r="F25" s="66" t="s">
        <v>15</v>
      </c>
      <c r="G25" s="66" t="s">
        <v>12</v>
      </c>
      <c r="H25" s="66" t="s">
        <v>12</v>
      </c>
      <c r="I25" s="66" t="s">
        <v>12</v>
      </c>
      <c r="J25" s="66" t="s">
        <v>12</v>
      </c>
      <c r="K25" s="66" t="s">
        <v>12</v>
      </c>
      <c r="L25" s="66" t="s">
        <v>12</v>
      </c>
      <c r="M25" s="66" t="s">
        <v>12</v>
      </c>
      <c r="N25" s="66" t="s">
        <v>12</v>
      </c>
      <c r="O25" s="66" t="s">
        <v>12</v>
      </c>
      <c r="P25" s="66" t="s">
        <v>12</v>
      </c>
      <c r="Q25" s="66" t="s">
        <v>12</v>
      </c>
      <c r="R25" s="66" t="s">
        <v>12</v>
      </c>
      <c r="S25" s="66" t="s">
        <v>12</v>
      </c>
      <c r="T25" s="66" t="s">
        <v>12</v>
      </c>
      <c r="U25" s="66" t="s">
        <v>15</v>
      </c>
      <c r="AJ25" s="66" t="s">
        <v>12</v>
      </c>
      <c r="AK25" s="66" t="s">
        <v>12</v>
      </c>
      <c r="AL25" s="66" t="s">
        <v>12</v>
      </c>
      <c r="AM25" s="66" t="s">
        <v>12</v>
      </c>
      <c r="AN25" s="66" t="s">
        <v>12</v>
      </c>
      <c r="AO25" s="66" t="s">
        <v>12</v>
      </c>
      <c r="AP25" s="66" t="s">
        <v>12</v>
      </c>
      <c r="AQ25" s="66" t="s">
        <v>12</v>
      </c>
      <c r="AR25" s="66" t="s">
        <v>12</v>
      </c>
      <c r="AS25" s="66" t="s">
        <v>12</v>
      </c>
      <c r="AT25" s="66" t="s">
        <v>12</v>
      </c>
      <c r="AU25" s="66" t="s">
        <v>12</v>
      </c>
      <c r="AV25" s="66" t="s">
        <v>12</v>
      </c>
      <c r="AW25" s="66" t="s">
        <v>12</v>
      </c>
      <c r="AX25" s="66" t="s">
        <v>17</v>
      </c>
      <c r="AY25" s="66" t="s">
        <v>12</v>
      </c>
      <c r="AZ25" s="66" t="s">
        <v>12</v>
      </c>
      <c r="BA25" s="66" t="s">
        <v>16</v>
      </c>
      <c r="BB25" s="66" t="s">
        <v>12</v>
      </c>
      <c r="BC25" s="66" t="s">
        <v>12</v>
      </c>
      <c r="BD25" s="66" t="s">
        <v>12</v>
      </c>
      <c r="BE25" s="66" t="s">
        <v>12</v>
      </c>
      <c r="BF25" s="66" t="s">
        <v>12</v>
      </c>
      <c r="BG25" s="66" t="s">
        <v>16</v>
      </c>
      <c r="BH25" s="66" t="s">
        <v>16</v>
      </c>
    </row>
    <row r="26" spans="1:61" ht="24.75" customHeight="1" x14ac:dyDescent="0.25">
      <c r="A26" s="66" t="s">
        <v>90</v>
      </c>
      <c r="B26" s="66" t="s">
        <v>89</v>
      </c>
      <c r="C26" s="66" t="s">
        <v>13</v>
      </c>
      <c r="D26" s="66" t="s">
        <v>15</v>
      </c>
      <c r="E26" s="66" t="s">
        <v>15</v>
      </c>
      <c r="F26" s="66" t="s">
        <v>15</v>
      </c>
      <c r="G26" s="66" t="s">
        <v>12</v>
      </c>
      <c r="H26" s="66" t="s">
        <v>12</v>
      </c>
      <c r="I26" s="66" t="s">
        <v>12</v>
      </c>
      <c r="J26" s="66" t="s">
        <v>12</v>
      </c>
      <c r="K26" s="66" t="s">
        <v>12</v>
      </c>
      <c r="L26" s="66" t="s">
        <v>12</v>
      </c>
      <c r="M26" s="66" t="s">
        <v>12</v>
      </c>
      <c r="N26" s="66" t="s">
        <v>12</v>
      </c>
      <c r="O26" s="66" t="s">
        <v>12</v>
      </c>
      <c r="P26" s="66" t="s">
        <v>12</v>
      </c>
      <c r="Q26" s="66" t="s">
        <v>12</v>
      </c>
      <c r="R26" s="66" t="s">
        <v>12</v>
      </c>
      <c r="S26" s="66" t="s">
        <v>12</v>
      </c>
      <c r="T26" s="66" t="s">
        <v>12</v>
      </c>
      <c r="U26" s="66" t="s">
        <v>13</v>
      </c>
      <c r="V26" s="66" t="s">
        <v>12</v>
      </c>
      <c r="W26" s="66" t="s">
        <v>12</v>
      </c>
      <c r="X26" s="66" t="s">
        <v>12</v>
      </c>
      <c r="Y26" s="66" t="s">
        <v>12</v>
      </c>
      <c r="Z26" s="66" t="s">
        <v>12</v>
      </c>
      <c r="AA26" s="66" t="s">
        <v>12</v>
      </c>
      <c r="AB26" s="66" t="s">
        <v>12</v>
      </c>
      <c r="AC26" s="66" t="s">
        <v>12</v>
      </c>
      <c r="AD26" s="66" t="s">
        <v>12</v>
      </c>
      <c r="AE26" s="66" t="s">
        <v>12</v>
      </c>
      <c r="AF26" s="66" t="s">
        <v>12</v>
      </c>
      <c r="AG26" s="66" t="s">
        <v>12</v>
      </c>
      <c r="AH26" s="66" t="s">
        <v>12</v>
      </c>
      <c r="AI26" s="66" t="s">
        <v>12</v>
      </c>
      <c r="AJ26" s="66" t="s">
        <v>12</v>
      </c>
      <c r="AK26" s="66" t="s">
        <v>12</v>
      </c>
      <c r="AL26" s="66" t="s">
        <v>12</v>
      </c>
      <c r="AM26" s="66" t="s">
        <v>12</v>
      </c>
      <c r="AN26" s="66" t="s">
        <v>12</v>
      </c>
      <c r="AO26" s="66" t="s">
        <v>12</v>
      </c>
      <c r="AP26" s="66" t="s">
        <v>12</v>
      </c>
      <c r="AQ26" s="66" t="s">
        <v>16</v>
      </c>
      <c r="AR26" s="66" t="s">
        <v>16</v>
      </c>
      <c r="AS26" s="66" t="s">
        <v>14</v>
      </c>
      <c r="AT26" s="66" t="s">
        <v>16</v>
      </c>
      <c r="AU26" s="66" t="s">
        <v>16</v>
      </c>
      <c r="AV26" s="66" t="s">
        <v>12</v>
      </c>
      <c r="AW26" s="66" t="s">
        <v>12</v>
      </c>
      <c r="AX26" s="66" t="s">
        <v>12</v>
      </c>
      <c r="AY26" s="66" t="s">
        <v>12</v>
      </c>
      <c r="AZ26" s="66" t="s">
        <v>12</v>
      </c>
      <c r="BA26" s="66" t="s">
        <v>12</v>
      </c>
      <c r="BB26" s="66" t="s">
        <v>12</v>
      </c>
      <c r="BC26" s="66" t="s">
        <v>12</v>
      </c>
      <c r="BD26" s="66" t="s">
        <v>12</v>
      </c>
      <c r="BE26" s="66" t="s">
        <v>12</v>
      </c>
      <c r="BF26" s="66" t="s">
        <v>12</v>
      </c>
      <c r="BG26" s="66" t="s">
        <v>12</v>
      </c>
      <c r="BH26" s="66" t="s">
        <v>12</v>
      </c>
    </row>
    <row r="27" spans="1:61" ht="24.75" customHeight="1" x14ac:dyDescent="0.25">
      <c r="A27" s="66" t="s">
        <v>90</v>
      </c>
      <c r="B27" s="66" t="s">
        <v>89</v>
      </c>
      <c r="C27" s="66" t="s">
        <v>15</v>
      </c>
      <c r="D27" s="66" t="s">
        <v>15</v>
      </c>
      <c r="E27" s="66" t="s">
        <v>15</v>
      </c>
      <c r="F27" s="66" t="s">
        <v>13</v>
      </c>
      <c r="G27" s="66" t="s">
        <v>17</v>
      </c>
      <c r="H27" s="66" t="s">
        <v>14</v>
      </c>
      <c r="I27" s="66" t="s">
        <v>12</v>
      </c>
      <c r="J27" s="66" t="s">
        <v>12</v>
      </c>
      <c r="K27" s="66" t="s">
        <v>12</v>
      </c>
      <c r="L27" s="66" t="s">
        <v>12</v>
      </c>
      <c r="M27" s="66" t="s">
        <v>16</v>
      </c>
      <c r="N27" s="66" t="s">
        <v>14</v>
      </c>
      <c r="O27" s="66" t="s">
        <v>16</v>
      </c>
      <c r="P27" s="66" t="s">
        <v>14</v>
      </c>
      <c r="Q27" s="66" t="s">
        <v>12</v>
      </c>
      <c r="R27" s="66" t="s">
        <v>12</v>
      </c>
      <c r="S27" s="66" t="s">
        <v>12</v>
      </c>
      <c r="T27" s="66" t="s">
        <v>19</v>
      </c>
      <c r="U27" s="66" t="s">
        <v>15</v>
      </c>
      <c r="AJ27" s="66" t="s">
        <v>12</v>
      </c>
      <c r="AK27" s="66" t="s">
        <v>12</v>
      </c>
      <c r="AL27" s="66" t="s">
        <v>12</v>
      </c>
      <c r="AM27" s="66" t="s">
        <v>12</v>
      </c>
      <c r="AN27" s="66" t="s">
        <v>12</v>
      </c>
      <c r="AO27" s="66" t="s">
        <v>12</v>
      </c>
      <c r="AP27" s="66" t="s">
        <v>12</v>
      </c>
      <c r="AQ27" s="66" t="s">
        <v>19</v>
      </c>
      <c r="AR27" s="66" t="s">
        <v>19</v>
      </c>
      <c r="AS27" s="66" t="s">
        <v>19</v>
      </c>
      <c r="AT27" s="66" t="s">
        <v>19</v>
      </c>
      <c r="AU27" s="66" t="s">
        <v>19</v>
      </c>
      <c r="AV27" s="66" t="s">
        <v>14</v>
      </c>
      <c r="AW27" s="66" t="s">
        <v>17</v>
      </c>
      <c r="AX27" s="66" t="s">
        <v>18</v>
      </c>
      <c r="AY27" s="66" t="s">
        <v>14</v>
      </c>
      <c r="AZ27" s="66" t="s">
        <v>17</v>
      </c>
      <c r="BA27" s="66" t="s">
        <v>18</v>
      </c>
      <c r="BB27" s="66" t="s">
        <v>12</v>
      </c>
      <c r="BC27" s="66" t="s">
        <v>12</v>
      </c>
      <c r="BD27" s="66" t="s">
        <v>12</v>
      </c>
      <c r="BE27" s="66" t="s">
        <v>12</v>
      </c>
      <c r="BF27" s="66" t="s">
        <v>12</v>
      </c>
      <c r="BG27" s="66" t="s">
        <v>12</v>
      </c>
      <c r="BH27" s="66" t="s">
        <v>12</v>
      </c>
    </row>
    <row r="28" spans="1:61" ht="24.75" customHeight="1" x14ac:dyDescent="0.25">
      <c r="A28" s="69"/>
      <c r="B28" s="70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spans="1:61" ht="45.75" customHeight="1" x14ac:dyDescent="0.25">
      <c r="A29" s="69"/>
      <c r="B29" s="70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spans="1:61" ht="32.25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spans="1:61" ht="32.25" customHeight="1" x14ac:dyDescent="0.25">
      <c r="A31" s="69"/>
      <c r="B31" s="71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spans="1:61" ht="32.25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spans="1:61" ht="32.25" customHeight="1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</row>
  </sheetData>
  <conditionalFormatting sqref="A2:A27">
    <cfRule type="uniqueValues" dxfId="0" priority="29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4</v>
      </c>
      <c r="D6" s="12">
        <f>ROUND($C6/C$8*100,2)</f>
        <v>15.38</v>
      </c>
      <c r="E6" s="18">
        <f>ROUND($C6/SUM($C$6:$C$7)*100,3)</f>
        <v>15.385</v>
      </c>
    </row>
    <row r="7" spans="1:5" x14ac:dyDescent="0.25">
      <c r="B7" s="7" t="s">
        <v>15</v>
      </c>
      <c r="C7" s="8">
        <f>COUNTIF(Resp[01],B7)</f>
        <v>22</v>
      </c>
      <c r="D7" s="12">
        <f>ROUND($C7/C$8*100,2)</f>
        <v>84.62</v>
      </c>
      <c r="E7" s="18">
        <f>ROUND($C7/SUM($C$6:$C$7)*100,3)</f>
        <v>84.614999999999995</v>
      </c>
    </row>
    <row r="8" spans="1:5" x14ac:dyDescent="0.25">
      <c r="B8" s="15" t="s">
        <v>228</v>
      </c>
      <c r="C8" s="15">
        <f>SUM(C6:C7)</f>
        <v>26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7</v>
      </c>
      <c r="D6" s="7">
        <f>ROUND($C6/C$8*100,2)</f>
        <v>26.92</v>
      </c>
      <c r="E6" s="18">
        <f>ROUND($C6/SUM($C$6:$C$7)*100,3)</f>
        <v>26.922999999999998</v>
      </c>
    </row>
    <row r="7" spans="1:5" x14ac:dyDescent="0.25">
      <c r="B7" s="7" t="s">
        <v>15</v>
      </c>
      <c r="C7" s="8">
        <f>COUNTIF(Resp[02],B7)</f>
        <v>19</v>
      </c>
      <c r="D7" s="7">
        <f>ROUND($C7/C$8*100,2)</f>
        <v>73.08</v>
      </c>
      <c r="E7" s="18">
        <f>ROUND($C7/SUM($C$6:$C$7)*100,3)</f>
        <v>73.076999999999998</v>
      </c>
    </row>
    <row r="8" spans="1:5" x14ac:dyDescent="0.25">
      <c r="B8" s="15" t="s">
        <v>228</v>
      </c>
      <c r="C8" s="15">
        <f>SUM(C6:C7)</f>
        <v>26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26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26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15</v>
      </c>
      <c r="D6" s="7">
        <f>ROUND($C6/C$8*100,2)</f>
        <v>57.69</v>
      </c>
      <c r="E6" s="18">
        <f>ROUND($C6/SUM($C$6:$C$7)*100,3)</f>
        <v>57.692</v>
      </c>
    </row>
    <row r="7" spans="1:5" x14ac:dyDescent="0.25">
      <c r="B7" s="7" t="s">
        <v>15</v>
      </c>
      <c r="C7" s="8">
        <f>COUNTIF(Resp[04],B7)</f>
        <v>11</v>
      </c>
      <c r="D7" s="7">
        <f>ROUND($C7/C$8*100,2)</f>
        <v>42.31</v>
      </c>
      <c r="E7" s="18">
        <f>ROUND($C7/SUM($C$6:$C$7)*100,3)</f>
        <v>42.308</v>
      </c>
    </row>
    <row r="8" spans="1:5" x14ac:dyDescent="0.25">
      <c r="B8" s="15" t="s">
        <v>228</v>
      </c>
      <c r="C8" s="15">
        <f>SUM(C6:C7)</f>
        <v>26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15</v>
      </c>
      <c r="D6" s="8">
        <f>ROUND($C6/C$13*100,2)</f>
        <v>57.69</v>
      </c>
      <c r="E6" s="18">
        <f t="shared" ref="E6:E12" si="0">ROUND($C6/SUM($C$6:$C$12)*100,3)</f>
        <v>57.692</v>
      </c>
      <c r="G6" s="8"/>
      <c r="H6" s="8"/>
    </row>
    <row r="7" spans="1:12" x14ac:dyDescent="0.25">
      <c r="B7" s="7" t="s">
        <v>14</v>
      </c>
      <c r="C7" s="8">
        <f>COUNTIF(Resp[06],B7)</f>
        <v>6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COUNTIF(Resp[06],B8)</f>
        <v>4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COUNTIF(Resp[06],B9)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99.999999999999986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80.769000000000005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3.8460000000000001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16</v>
      </c>
      <c r="D6" s="8">
        <f>ROUND($C6/C$13*100,2)</f>
        <v>61.54</v>
      </c>
      <c r="E6" s="18">
        <f t="shared" ref="E6:E12" si="0">ROUND($C6/SUM($C$6:$C$12)*100,3)</f>
        <v>61.537999999999997</v>
      </c>
      <c r="G6" s="8"/>
      <c r="H6" s="8"/>
    </row>
    <row r="7" spans="1:12" x14ac:dyDescent="0.25">
      <c r="B7" s="7" t="s">
        <v>14</v>
      </c>
      <c r="C7" s="8">
        <f>COUNTIF(Resp[07],B7)</f>
        <v>8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COUNTIF(Resp[07],B8)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16</v>
      </c>
      <c r="D6" s="8">
        <f>ROUND($C6/C$13*100,2)</f>
        <v>61.54</v>
      </c>
      <c r="E6" s="18">
        <f>ROUND($C6/SUM($C$6:$C$12)*100,3)</f>
        <v>61.537999999999997</v>
      </c>
      <c r="G6" s="8"/>
      <c r="H6" s="8"/>
    </row>
    <row r="7" spans="1:12" x14ac:dyDescent="0.25">
      <c r="B7" s="7" t="s">
        <v>14</v>
      </c>
      <c r="C7" s="8">
        <f>COUNTIF(Resp[08],B7)</f>
        <v>9</v>
      </c>
      <c r="D7" s="8">
        <f t="shared" ref="D7:D12" si="0">ROUND($C7/C$13*100,2)</f>
        <v>34.619999999999997</v>
      </c>
      <c r="E7" s="18">
        <f t="shared" ref="E7:E12" si="1">ROUND($C7/SUM($C$6:$C$12)*100,3)</f>
        <v>34.615000000000002</v>
      </c>
      <c r="G7" s="8"/>
      <c r="H7" s="8"/>
    </row>
    <row r="8" spans="1:12" x14ac:dyDescent="0.25">
      <c r="B8" s="7" t="s">
        <v>16</v>
      </c>
      <c r="C8" s="8">
        <f>COUNTIF(Resp[08],B8)</f>
        <v>1</v>
      </c>
      <c r="D8" s="8">
        <f t="shared" si="0"/>
        <v>3.85</v>
      </c>
      <c r="E8" s="18">
        <f t="shared" si="1"/>
        <v>3.8460000000000001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96.153999999999996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3.8460000000000001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14</v>
      </c>
      <c r="D6" s="8">
        <f>ROUND($C6/C$13*100,2)</f>
        <v>53.85</v>
      </c>
      <c r="E6" s="18">
        <f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COUNTIF(Resp[09],B7)</f>
        <v>8</v>
      </c>
      <c r="D7" s="8">
        <f t="shared" ref="D7:D12" si="0">ROUND($C7/C$13*100,2)</f>
        <v>30.77</v>
      </c>
      <c r="E7" s="18">
        <f t="shared" ref="E7:E12" si="1">ROUND($C7/SUM($C$6:$C$12)*100,3)</f>
        <v>30.768999999999998</v>
      </c>
      <c r="G7" s="8"/>
      <c r="H7" s="8"/>
    </row>
    <row r="8" spans="1:12" x14ac:dyDescent="0.25">
      <c r="B8" s="7" t="s">
        <v>16</v>
      </c>
      <c r="C8" s="8">
        <f>COUNTIF(Resp[09],B8)</f>
        <v>4</v>
      </c>
      <c r="D8" s="8">
        <f t="shared" si="0"/>
        <v>15.38</v>
      </c>
      <c r="E8" s="18">
        <f t="shared" si="1"/>
        <v>15.385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15</v>
      </c>
      <c r="D6" s="8">
        <f>ROUND($C6/C$13*100,2)</f>
        <v>57.69</v>
      </c>
      <c r="E6" s="18">
        <f t="shared" ref="E6:E11" si="0">ROUND($C6/SUM($C$6:$C$12)*100,3)</f>
        <v>57.692</v>
      </c>
      <c r="G6" s="8"/>
      <c r="H6" s="8"/>
    </row>
    <row r="7" spans="1:12" x14ac:dyDescent="0.25">
      <c r="B7" s="7" t="s">
        <v>14</v>
      </c>
      <c r="C7" s="8">
        <f>COUNTIF(Resp[10],B7)</f>
        <v>7</v>
      </c>
      <c r="D7" s="8">
        <f t="shared" ref="D7:D12" si="1">ROUND($C7/C$13*100,2)</f>
        <v>26.92</v>
      </c>
      <c r="E7" s="18">
        <f t="shared" si="0"/>
        <v>26.922999999999998</v>
      </c>
      <c r="G7" s="8"/>
      <c r="H7" s="8"/>
    </row>
    <row r="8" spans="1:12" x14ac:dyDescent="0.25">
      <c r="B8" s="7" t="s">
        <v>16</v>
      </c>
      <c r="C8" s="8">
        <f>COUNTIF(Resp[10],B8)</f>
        <v>3</v>
      </c>
      <c r="D8" s="8">
        <f t="shared" si="1"/>
        <v>11.54</v>
      </c>
      <c r="E8" s="18">
        <f t="shared" si="0"/>
        <v>11.538</v>
      </c>
      <c r="G8" s="8"/>
      <c r="H8" s="8"/>
    </row>
    <row r="9" spans="1:12" x14ac:dyDescent="0.25">
      <c r="B9" s="7" t="s">
        <v>17</v>
      </c>
      <c r="C9" s="8">
        <f>COUNTIF(Resp[10],B9)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11.538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3.8460000000000001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10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COUNTIF(Resp[11],B7)</f>
        <v>5</v>
      </c>
      <c r="D7" s="8">
        <f t="shared" ref="D7:D12" si="1">ROUND($C7/C$13*100,2)</f>
        <v>19.23</v>
      </c>
      <c r="E7" s="18">
        <f t="shared" si="0"/>
        <v>19.231000000000002</v>
      </c>
      <c r="G7" s="8"/>
      <c r="H7" s="8"/>
    </row>
    <row r="8" spans="1:12" x14ac:dyDescent="0.25">
      <c r="B8" s="7" t="s">
        <v>16</v>
      </c>
      <c r="C8" s="8">
        <f>COUNTIF(Resp[11],B8)</f>
        <v>7</v>
      </c>
      <c r="D8" s="8">
        <f t="shared" si="1"/>
        <v>26.92</v>
      </c>
      <c r="E8" s="18">
        <f t="shared" si="0"/>
        <v>26.922999999999998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COUNTIF(Resp[11],B10)</f>
        <v>3</v>
      </c>
      <c r="D10" s="8">
        <f t="shared" si="1"/>
        <v>11.54</v>
      </c>
      <c r="E10" s="18">
        <f t="shared" si="0"/>
        <v>11.538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57.692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26.922999999999998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15.385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6</v>
      </c>
      <c r="D6" s="8">
        <f>ROUND($C6/C$13*100,2)</f>
        <v>23.08</v>
      </c>
      <c r="E6" s="18">
        <f t="shared" ref="E6:E12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COUNTIF(Resp[12],B7)</f>
        <v>2</v>
      </c>
      <c r="D7" s="8">
        <f t="shared" ref="D7:D12" si="1">ROUND($C7/C$13*100,2)</f>
        <v>7.69</v>
      </c>
      <c r="E7" s="18">
        <f t="shared" si="0"/>
        <v>7.6920000000000002</v>
      </c>
      <c r="G7" s="8"/>
      <c r="H7" s="8"/>
    </row>
    <row r="8" spans="1:12" x14ac:dyDescent="0.25">
      <c r="B8" s="7" t="s">
        <v>16</v>
      </c>
      <c r="C8" s="8">
        <f>COUNTIF(Resp[12],B8)</f>
        <v>7</v>
      </c>
      <c r="D8" s="8">
        <f t="shared" si="1"/>
        <v>26.92</v>
      </c>
      <c r="E8" s="18">
        <f t="shared" si="0"/>
        <v>26.922999999999998</v>
      </c>
      <c r="G8" s="8"/>
      <c r="H8" s="8"/>
    </row>
    <row r="9" spans="1:12" x14ac:dyDescent="0.25">
      <c r="B9" s="7" t="s">
        <v>17</v>
      </c>
      <c r="C9" s="8">
        <f>COUNTIF(Resp[12],B9)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5</v>
      </c>
      <c r="D11" s="8">
        <f t="shared" si="1"/>
        <v>19.23</v>
      </c>
      <c r="E11" s="18">
        <f t="shared" si="0"/>
        <v>19.231000000000002</v>
      </c>
      <c r="G11" s="8"/>
      <c r="H11" s="8"/>
    </row>
    <row r="12" spans="1:12" x14ac:dyDescent="0.25">
      <c r="B12" s="13" t="s">
        <v>20</v>
      </c>
      <c r="C12" s="14">
        <f>COUNTIF(Resp[12],B12)</f>
        <v>5</v>
      </c>
      <c r="D12" s="14">
        <f t="shared" si="1"/>
        <v>19.23</v>
      </c>
      <c r="E12" s="25">
        <f t="shared" si="0"/>
        <v>19.231000000000002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30.768999999999998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26.922999999999998</v>
      </c>
    </row>
    <row r="21" spans="2:5" x14ac:dyDescent="0.25">
      <c r="B21" s="34" t="s">
        <v>234</v>
      </c>
      <c r="C21" s="7" t="s">
        <v>235</v>
      </c>
      <c r="D21" s="7">
        <f>SUM(C11,C12)</f>
        <v>10</v>
      </c>
      <c r="E21" s="36">
        <f>ROUND(D21/SUM(D19:D22)*100,3)</f>
        <v>38.462000000000003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3.8460000000000001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15</v>
      </c>
      <c r="D6" s="8">
        <f>ROUND($C6/C$13*100,2)</f>
        <v>57.69</v>
      </c>
      <c r="E6" s="18">
        <f t="shared" ref="E6:E11" si="0">ROUND($C6/SUM($C$6:$C$12)*100,3)</f>
        <v>57.692</v>
      </c>
      <c r="G6" s="8"/>
      <c r="H6" s="8"/>
    </row>
    <row r="7" spans="1:12" x14ac:dyDescent="0.25">
      <c r="B7" s="7" t="s">
        <v>14</v>
      </c>
      <c r="C7" s="8">
        <f>COUNTIF(Resp[13],B7)</f>
        <v>9</v>
      </c>
      <c r="D7" s="8">
        <f t="shared" ref="D7:D11" si="1">ROUND($C7/C$13*100,2)</f>
        <v>34.619999999999997</v>
      </c>
      <c r="E7" s="18">
        <f t="shared" si="0"/>
        <v>34.615000000000002</v>
      </c>
      <c r="G7" s="8"/>
      <c r="H7" s="8"/>
    </row>
    <row r="8" spans="1:12" x14ac:dyDescent="0.25">
      <c r="B8" s="7" t="s">
        <v>16</v>
      </c>
      <c r="C8" s="8">
        <f>COUNTIF(Resp[13],B8)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10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COUNTIF(Resp[14],B7)</f>
        <v>12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COUNTIF(Resp[14],B8)</f>
        <v>4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9</v>
      </c>
      <c r="D6" s="8">
        <f>ROUND($C6/C$13*100,2)</f>
        <v>34.619999999999997</v>
      </c>
      <c r="E6" s="18">
        <f t="shared" ref="E6:E12" si="0">ROUND($C6/SUM($C$6:$C$12)*100,3)</f>
        <v>34.615000000000002</v>
      </c>
      <c r="G6" s="8"/>
      <c r="H6" s="8"/>
    </row>
    <row r="7" spans="1:12" x14ac:dyDescent="0.25">
      <c r="B7" s="7" t="s">
        <v>14</v>
      </c>
      <c r="C7" s="8">
        <f>COUNTIF(Resp[15],B7)</f>
        <v>13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COUNTIF(Resp[15],B8)</f>
        <v>3</v>
      </c>
      <c r="D8" s="8">
        <f t="shared" si="1"/>
        <v>11.54</v>
      </c>
      <c r="E8" s="18">
        <f t="shared" si="0"/>
        <v>11.538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100.00999999999999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11.538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3.8460000000000001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11</v>
      </c>
      <c r="D6" s="8">
        <f>ROUND($C6/C$13*100,2)</f>
        <v>42.31</v>
      </c>
      <c r="E6" s="18">
        <f t="shared" ref="E6:E12" si="0">ROUND($C6/SUM($C$6:$C$12)*100,3)</f>
        <v>42.308</v>
      </c>
      <c r="G6" s="8"/>
      <c r="H6" s="8"/>
    </row>
    <row r="7" spans="1:12" x14ac:dyDescent="0.25">
      <c r="B7" s="7" t="s">
        <v>14</v>
      </c>
      <c r="C7" s="8">
        <f>COUNTIF(Resp[16],B7)</f>
        <v>13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COUNTIF(Resp[16],B8)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14</v>
      </c>
      <c r="D6" s="8">
        <f>ROUND($C6/C$13*100,2)</f>
        <v>53.85</v>
      </c>
      <c r="E6" s="18">
        <f t="shared" ref="E6:E12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COUNTIF(Resp[17],B7)</f>
        <v>8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COUNTIF(Resp[17],B8)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COUNTIF(Resp[17],B9)</f>
        <v>2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12</v>
      </c>
      <c r="D6" s="8">
        <f>ROUND($C6/C$13*100,2)</f>
        <v>46.15</v>
      </c>
      <c r="E6" s="18">
        <f t="shared" ref="E6:E12" si="0">ROUND($C6/SUM($C$6:$C$12)*100,3)</f>
        <v>46.154000000000003</v>
      </c>
      <c r="G6" s="8"/>
      <c r="H6" s="8"/>
    </row>
    <row r="7" spans="1:12" x14ac:dyDescent="0.25">
      <c r="B7" s="7" t="s">
        <v>14</v>
      </c>
      <c r="C7" s="8">
        <f>COUNTIF(Resp[18],B7)</f>
        <v>8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COUNTIF(Resp[18],B8)</f>
        <v>6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23.077000000000002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9</v>
      </c>
      <c r="D6" s="8">
        <f>ROUND($C6/C$13*100,2)</f>
        <v>34.619999999999997</v>
      </c>
      <c r="E6" s="18">
        <f t="shared" ref="E6:E12" si="0">ROUND($C6/SUM($C$6:$C$12)*100,3)</f>
        <v>34.615000000000002</v>
      </c>
      <c r="G6" s="8"/>
      <c r="H6" s="8"/>
    </row>
    <row r="7" spans="1:12" x14ac:dyDescent="0.25">
      <c r="B7" s="7" t="s">
        <v>14</v>
      </c>
      <c r="C7" s="8">
        <f>COUNTIF(Resp[19],B7)</f>
        <v>6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COUNTIF(Resp[19],B8)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7</v>
      </c>
      <c r="D11" s="8">
        <f t="shared" si="1"/>
        <v>26.92</v>
      </c>
      <c r="E11" s="18">
        <f t="shared" si="0"/>
        <v>26.922999999999998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99.999000000000024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57.692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34.615000000000002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3</v>
      </c>
      <c r="D6" s="7">
        <f>ROUND($C6/C$8*100,2)</f>
        <v>11.54</v>
      </c>
      <c r="E6" s="18">
        <f>ROUND($C6/SUM($C$6:$C$7)*100,3)</f>
        <v>11.538</v>
      </c>
    </row>
    <row r="7" spans="1:5" x14ac:dyDescent="0.25">
      <c r="B7" s="7" t="s">
        <v>15</v>
      </c>
      <c r="C7" s="8">
        <f>COUNTIF(Resp[20],B7)</f>
        <v>23</v>
      </c>
      <c r="D7" s="7">
        <f>ROUND($C7/C$8*100,2)</f>
        <v>88.46</v>
      </c>
      <c r="E7" s="18">
        <f>ROUND($C7/SUM($C$6:$C$7)*100,3)</f>
        <v>88.462000000000003</v>
      </c>
    </row>
    <row r="8" spans="1:5" x14ac:dyDescent="0.25">
      <c r="B8" s="15" t="s">
        <v>228</v>
      </c>
      <c r="C8" s="15">
        <f>SUM(C6:C7)</f>
        <v>26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COUNTIF(Resp[21],B7)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COUNTIF(Resp[28],B7)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2</v>
      </c>
      <c r="D6" s="8">
        <f t="shared" ref="D6:D12" si="0">ROUND($C6/C$13*100,2)</f>
        <v>66.67</v>
      </c>
      <c r="E6" s="18">
        <f t="shared" ref="E6:E12" si="1">ROUND($C6/SUM($C$7:$C$12)*100,3)</f>
        <v>200</v>
      </c>
      <c r="G6" s="20"/>
      <c r="H6" s="20"/>
    </row>
    <row r="7" spans="1:12" x14ac:dyDescent="0.25">
      <c r="B7" s="7" t="s">
        <v>14</v>
      </c>
      <c r="C7" s="8">
        <f>COUNTIF(Resp[30],B7)</f>
        <v>1</v>
      </c>
      <c r="D7" s="8">
        <f t="shared" si="0"/>
        <v>33.33</v>
      </c>
      <c r="E7" s="18">
        <f t="shared" si="1"/>
        <v>100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SUM(D7:D12)</f>
        <v>33.33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15</v>
      </c>
      <c r="D6" s="8">
        <f>ROUND($C6/C$13*100,2)</f>
        <v>57.69</v>
      </c>
      <c r="E6" s="18">
        <f t="shared" ref="E6:E12" si="0">ROUND($C6/SUM($C$6:$C$12)*100,3)</f>
        <v>57.692</v>
      </c>
      <c r="G6" s="8"/>
      <c r="H6" s="8"/>
    </row>
    <row r="7" spans="1:12" x14ac:dyDescent="0.25">
      <c r="B7" s="7" t="s">
        <v>14</v>
      </c>
      <c r="C7" s="8">
        <f>COUNTIF(Resp[35],B7)</f>
        <v>8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COUNTIF(Resp[35],B8)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99.999999999999986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88.462000000000003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3.8460000000000001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19</v>
      </c>
      <c r="D6" s="8">
        <f>ROUND($C6/C$13*100,2)</f>
        <v>73.08</v>
      </c>
      <c r="E6" s="18">
        <f t="shared" ref="E6:E12" si="0">ROUND($C6/SUM($C$6:$C$12)*100,3)</f>
        <v>73.076999999999998</v>
      </c>
      <c r="G6" s="8"/>
      <c r="H6" s="8"/>
    </row>
    <row r="7" spans="1:12" x14ac:dyDescent="0.25">
      <c r="B7" s="7" t="s">
        <v>14</v>
      </c>
      <c r="C7" s="8">
        <f>COUNTIF(Resp[36],B7)</f>
        <v>6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3.85</v>
      </c>
      <c r="E8" s="18">
        <f t="shared" si="0"/>
        <v>3.8460000000000001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96.153999999999996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3.8460000000000001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COUNTIF(Resp[37],B7)</f>
        <v>6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COUNTIF(Resp[37],B8)</f>
        <v>5</v>
      </c>
      <c r="D8" s="8">
        <f t="shared" si="1"/>
        <v>19.23</v>
      </c>
      <c r="E8" s="18">
        <f t="shared" si="0"/>
        <v>19.231000000000002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1</v>
      </c>
      <c r="D11" s="8">
        <f t="shared" si="1"/>
        <v>3.85</v>
      </c>
      <c r="E11" s="18">
        <f t="shared" si="0"/>
        <v>3.8460000000000001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73.076999999999998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19.231000000000002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3.8460000000000001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3.8460000000000001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18</v>
      </c>
      <c r="D6" s="8">
        <f>ROUND($C6/C$13*100,2)</f>
        <v>69.23</v>
      </c>
      <c r="E6" s="18">
        <f t="shared" ref="E6:E12" si="0">ROUND($C6/SUM($C$6:$C$12)*100,3)</f>
        <v>69.230999999999995</v>
      </c>
    </row>
    <row r="7" spans="1:12" x14ac:dyDescent="0.25">
      <c r="B7" s="7" t="s">
        <v>14</v>
      </c>
      <c r="C7" s="8">
        <f>COUNTIF(Resp[38],B7)</f>
        <v>4</v>
      </c>
      <c r="D7" s="8">
        <f t="shared" ref="D7:D12" si="1">ROUND($C7/C$13*100,2)</f>
        <v>15.38</v>
      </c>
      <c r="E7" s="18">
        <f t="shared" si="0"/>
        <v>15.385</v>
      </c>
      <c r="G7" s="8"/>
      <c r="H7" s="8"/>
    </row>
    <row r="8" spans="1:12" x14ac:dyDescent="0.25">
      <c r="B8" s="7" t="s">
        <v>16</v>
      </c>
      <c r="C8" s="8">
        <f>COUNTIF(Resp[38],B8)</f>
        <v>1</v>
      </c>
      <c r="D8" s="8">
        <f t="shared" si="1"/>
        <v>3.85</v>
      </c>
      <c r="E8" s="18">
        <f t="shared" si="0"/>
        <v>3.8460000000000001</v>
      </c>
      <c r="G8" s="8"/>
      <c r="H8" s="8"/>
    </row>
    <row r="9" spans="1:12" x14ac:dyDescent="0.25">
      <c r="B9" s="7" t="s">
        <v>17</v>
      </c>
      <c r="C9" s="8">
        <f>COUNTIF(Resp[38],B9)</f>
        <v>2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COUNTIF(Resp[38],B10)</f>
        <v>1</v>
      </c>
      <c r="D10" s="8">
        <f t="shared" si="1"/>
        <v>3.85</v>
      </c>
      <c r="E10" s="18">
        <f t="shared" si="0"/>
        <v>3.8460000000000001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99.999999999999986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22</v>
      </c>
      <c r="E20" s="36">
        <f>ROUND(D20/SUM(D20:D23)*100,3)</f>
        <v>91.667000000000002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4.1669999999999998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4.1669999999999998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17</v>
      </c>
      <c r="D6" s="8">
        <f>ROUND($C6/C$13*100,2)</f>
        <v>65.38</v>
      </c>
      <c r="E6" s="18">
        <f t="shared" ref="E6:E12" si="0">ROUND($C6/SUM($C$6:$C$12)*100,3)</f>
        <v>65.385000000000005</v>
      </c>
      <c r="G6" s="8"/>
      <c r="H6" s="8"/>
    </row>
    <row r="7" spans="1:12" x14ac:dyDescent="0.25">
      <c r="B7" s="7" t="s">
        <v>14</v>
      </c>
      <c r="C7" s="8">
        <f>COUNTIF(Resp[39],B7)</f>
        <v>6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COUNTIF(Resp[39],B8)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COUNTIF(Resp[39],B9)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88.462000000000003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3.8460000000000001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16</v>
      </c>
      <c r="D6" s="8">
        <f>ROUND($C6/C$13*100,2)</f>
        <v>61.54</v>
      </c>
      <c r="E6" s="18">
        <f t="shared" ref="E6:E12" si="0">ROUND($C6/SUM($C$6:$C$12)*100,3)</f>
        <v>61.537999999999997</v>
      </c>
      <c r="G6" s="8"/>
      <c r="H6" s="8"/>
    </row>
    <row r="7" spans="1:12" x14ac:dyDescent="0.25">
      <c r="B7" s="7" t="s">
        <v>14</v>
      </c>
      <c r="C7" s="8">
        <f>COUNTIF(Resp[40],B7)</f>
        <v>9</v>
      </c>
      <c r="D7" s="8">
        <f t="shared" ref="D7:D12" si="1">ROUND($C7/C$13*100,2)</f>
        <v>34.619999999999997</v>
      </c>
      <c r="E7" s="18">
        <f t="shared" si="0"/>
        <v>34.615000000000002</v>
      </c>
      <c r="G7" s="8"/>
      <c r="H7" s="8"/>
    </row>
    <row r="8" spans="1:12" x14ac:dyDescent="0.25">
      <c r="B8" s="7" t="s">
        <v>16</v>
      </c>
      <c r="C8" s="8">
        <f>COUNTIF(Resp[40],B8)</f>
        <v>1</v>
      </c>
      <c r="D8" s="8">
        <f t="shared" si="1"/>
        <v>3.85</v>
      </c>
      <c r="E8" s="18">
        <f t="shared" si="0"/>
        <v>3.8460000000000001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96.153999999999996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3.8460000000000001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16</v>
      </c>
      <c r="D6" s="8">
        <f>ROUND($C6/C$13*100,2)</f>
        <v>61.54</v>
      </c>
      <c r="E6" s="18">
        <f t="shared" ref="E6:E12" si="0">ROUND($C6/SUM($C$6:$C$12)*100,3)</f>
        <v>61.537999999999997</v>
      </c>
      <c r="G6" s="8"/>
      <c r="H6" s="8"/>
    </row>
    <row r="7" spans="1:12" x14ac:dyDescent="0.25">
      <c r="B7" s="7" t="s">
        <v>14</v>
      </c>
      <c r="C7" s="8">
        <f>COUNTIF(Resp[41],B7)</f>
        <v>7</v>
      </c>
      <c r="D7" s="8">
        <f t="shared" ref="D7:D12" si="1">ROUND($C7/C$13*100,2)</f>
        <v>26.92</v>
      </c>
      <c r="E7" s="18">
        <f t="shared" si="0"/>
        <v>26.922999999999998</v>
      </c>
      <c r="G7" s="8"/>
      <c r="H7" s="8"/>
    </row>
    <row r="8" spans="1:12" x14ac:dyDescent="0.25">
      <c r="B8" s="7" t="s">
        <v>16</v>
      </c>
      <c r="C8" s="8">
        <f>COUNTIF(Resp[41],B8)</f>
        <v>3</v>
      </c>
      <c r="D8" s="8">
        <f t="shared" si="1"/>
        <v>11.54</v>
      </c>
      <c r="E8" s="18">
        <f t="shared" si="0"/>
        <v>11.538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88.462000000000003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11.538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4</v>
      </c>
      <c r="D6" s="8">
        <f>ROUND($C6/C$13*100,2)</f>
        <v>15.38</v>
      </c>
      <c r="E6" s="18">
        <f t="shared" ref="E6:E12" si="0">ROUND($C6/SUM($C$6:$C$12)*100,3)</f>
        <v>15.385</v>
      </c>
    </row>
    <row r="7" spans="1:12" x14ac:dyDescent="0.25">
      <c r="B7" s="7" t="s">
        <v>14</v>
      </c>
      <c r="C7" s="8">
        <f>COUNTIF(Resp[42],B7)</f>
        <v>1</v>
      </c>
      <c r="D7" s="8">
        <f t="shared" ref="D7:D12" si="1">ROUND($C7/C$13*100,2)</f>
        <v>3.85</v>
      </c>
      <c r="E7" s="18">
        <f t="shared" si="0"/>
        <v>3.8460000000000001</v>
      </c>
      <c r="G7" s="8"/>
      <c r="H7" s="8"/>
    </row>
    <row r="8" spans="1:12" x14ac:dyDescent="0.25">
      <c r="B8" s="7" t="s">
        <v>16</v>
      </c>
      <c r="C8" s="8">
        <f>COUNTIF(Resp[42],B8)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COUNTIF(Resp[42],B9)</f>
        <v>3</v>
      </c>
      <c r="D9" s="8">
        <f t="shared" si="1"/>
        <v>11.54</v>
      </c>
      <c r="E9" s="18">
        <f t="shared" si="0"/>
        <v>11.538</v>
      </c>
      <c r="G9" s="8"/>
      <c r="H9" s="8"/>
    </row>
    <row r="10" spans="1:12" x14ac:dyDescent="0.25">
      <c r="B10" s="7" t="s">
        <v>18</v>
      </c>
      <c r="C10" s="8">
        <f>COUNTIF(Resp[42],B10)</f>
        <v>2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COUNTIF(Resp[42],B11)</f>
        <v>10</v>
      </c>
      <c r="D11" s="8">
        <f t="shared" si="1"/>
        <v>38.46</v>
      </c>
      <c r="E11" s="18">
        <f t="shared" si="0"/>
        <v>38.462000000000003</v>
      </c>
      <c r="G11" s="8"/>
      <c r="H11" s="8"/>
    </row>
    <row r="12" spans="1:12" x14ac:dyDescent="0.25">
      <c r="B12" s="13" t="s">
        <v>20</v>
      </c>
      <c r="C12" s="60">
        <f>COUNTIF(Resp[42],B12)</f>
        <v>4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</v>
      </c>
      <c r="E13" s="16">
        <f>SUM(E6:E12)</f>
        <v>100.00000000000001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5</v>
      </c>
      <c r="E20" s="36">
        <f>ROUND(D20/SUM(D20:D23)*100,3)</f>
        <v>19.231000000000002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7.6920000000000002</v>
      </c>
    </row>
    <row r="22" spans="2:5" x14ac:dyDescent="0.25">
      <c r="B22" s="34" t="s">
        <v>234</v>
      </c>
      <c r="C22" s="7" t="s">
        <v>235</v>
      </c>
      <c r="D22" s="7">
        <f>SUM(C11,C12)</f>
        <v>14</v>
      </c>
      <c r="E22" s="36">
        <f>ROUND(D22/SUM(D20:D23)*100,3)</f>
        <v>53.845999999999997</v>
      </c>
    </row>
    <row r="23" spans="2:5" x14ac:dyDescent="0.25">
      <c r="B23" s="35" t="s">
        <v>24</v>
      </c>
      <c r="C23" s="13" t="s">
        <v>236</v>
      </c>
      <c r="D23" s="13">
        <f>SUM(C9:C10)</f>
        <v>5</v>
      </c>
      <c r="E23" s="37">
        <f>ROUND(D23/SUM(D20:D23)*100,3)</f>
        <v>19.231000000000002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4</v>
      </c>
      <c r="D6" s="8">
        <f>ROUND($C6/C$13*100,2)</f>
        <v>15.38</v>
      </c>
      <c r="E6" s="18">
        <f t="shared" ref="E6:E12" si="0">ROUND($C6/SUM($C$6:$C$12)*100,3)</f>
        <v>15.385</v>
      </c>
      <c r="G6" s="8"/>
      <c r="H6" s="8"/>
    </row>
    <row r="7" spans="1:12" x14ac:dyDescent="0.25">
      <c r="B7" s="7" t="s">
        <v>14</v>
      </c>
      <c r="C7" s="8">
        <f>COUNTIF(Resp[43],B7)</f>
        <v>2</v>
      </c>
      <c r="D7" s="8">
        <f t="shared" ref="D7:D12" si="1">ROUND($C7/C$13*100,2)</f>
        <v>7.69</v>
      </c>
      <c r="E7" s="18">
        <f t="shared" si="0"/>
        <v>7.6920000000000002</v>
      </c>
      <c r="G7" s="8"/>
      <c r="H7" s="8"/>
    </row>
    <row r="8" spans="1:12" x14ac:dyDescent="0.25">
      <c r="B8" s="7" t="s">
        <v>16</v>
      </c>
      <c r="C8" s="8">
        <f>COUNTIF(Resp[43],B8)</f>
        <v>1</v>
      </c>
      <c r="D8" s="8">
        <f t="shared" si="1"/>
        <v>3.85</v>
      </c>
      <c r="E8" s="18">
        <f t="shared" si="0"/>
        <v>3.8460000000000001</v>
      </c>
      <c r="G8" s="8"/>
      <c r="H8" s="8"/>
    </row>
    <row r="9" spans="1:12" x14ac:dyDescent="0.25">
      <c r="B9" s="7" t="s">
        <v>17</v>
      </c>
      <c r="C9" s="8">
        <f>COUNTIF(Resp[43],B9)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COUNTIF(Resp[43],B10)</f>
        <v>1</v>
      </c>
      <c r="D10" s="8">
        <f t="shared" si="1"/>
        <v>3.85</v>
      </c>
      <c r="E10" s="18">
        <f t="shared" si="0"/>
        <v>3.8460000000000001</v>
      </c>
      <c r="G10" s="8"/>
      <c r="H10" s="8"/>
    </row>
    <row r="11" spans="1:12" x14ac:dyDescent="0.25">
      <c r="B11" s="7" t="s">
        <v>19</v>
      </c>
      <c r="C11" s="8">
        <f>COUNTIF(Resp[43],B11)</f>
        <v>12</v>
      </c>
      <c r="D11" s="8">
        <f t="shared" si="1"/>
        <v>46.15</v>
      </c>
      <c r="E11" s="18">
        <f t="shared" si="0"/>
        <v>46.154000000000003</v>
      </c>
      <c r="G11" s="8"/>
      <c r="H11" s="8"/>
    </row>
    <row r="12" spans="1:12" x14ac:dyDescent="0.25">
      <c r="B12" s="13" t="s">
        <v>20</v>
      </c>
      <c r="C12" s="14">
        <f>COUNTIF(Resp[43],B12)</f>
        <v>5</v>
      </c>
      <c r="D12" s="14">
        <f t="shared" si="1"/>
        <v>19.23</v>
      </c>
      <c r="E12" s="25">
        <f t="shared" si="0"/>
        <v>19.231000000000002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23.077000000000002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3.8460000000000001</v>
      </c>
    </row>
    <row r="21" spans="2:5" x14ac:dyDescent="0.25">
      <c r="B21" s="34" t="s">
        <v>234</v>
      </c>
      <c r="C21" s="7" t="s">
        <v>235</v>
      </c>
      <c r="D21" s="7">
        <f>SUM(C11,C12)</f>
        <v>17</v>
      </c>
      <c r="E21" s="36">
        <f>ROUND(D21/SUM(D19:D22)*100,3)</f>
        <v>65.385000000000005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4</v>
      </c>
      <c r="D6" s="8">
        <f>ROUND($C6/C$13*100,2)</f>
        <v>15.38</v>
      </c>
      <c r="E6" s="18">
        <f t="shared" ref="E6:E12" si="0">ROUND($C6/SUM($C$6:$C$12)*100,3)</f>
        <v>15.385</v>
      </c>
      <c r="G6" s="8"/>
      <c r="H6" s="8"/>
    </row>
    <row r="7" spans="1:12" x14ac:dyDescent="0.25">
      <c r="B7" s="7" t="s">
        <v>14</v>
      </c>
      <c r="C7" s="8">
        <f>COUNTIF(Resp[44],B7)</f>
        <v>2</v>
      </c>
      <c r="D7" s="8">
        <f t="shared" ref="D7:D12" si="1">ROUND($C7/C$13*100,2)</f>
        <v>7.69</v>
      </c>
      <c r="E7" s="18">
        <f t="shared" si="0"/>
        <v>7.6920000000000002</v>
      </c>
      <c r="G7" s="8"/>
      <c r="H7" s="8"/>
    </row>
    <row r="8" spans="1:12" x14ac:dyDescent="0.25">
      <c r="B8" s="7" t="s">
        <v>16</v>
      </c>
      <c r="C8" s="8">
        <f>COUNTIF(Resp[44],B8)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COUNTIF(Resp[44],B9)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12</v>
      </c>
      <c r="D11" s="8">
        <f t="shared" si="1"/>
        <v>46.15</v>
      </c>
      <c r="E11" s="18">
        <f t="shared" si="0"/>
        <v>46.154000000000003</v>
      </c>
      <c r="G11" s="8"/>
      <c r="H11" s="8"/>
    </row>
    <row r="12" spans="1:12" x14ac:dyDescent="0.25">
      <c r="B12" s="13" t="s">
        <v>20</v>
      </c>
      <c r="C12" s="14">
        <f>COUNTIF(Resp[44],B12)</f>
        <v>5</v>
      </c>
      <c r="D12" s="14">
        <f t="shared" si="1"/>
        <v>19.23</v>
      </c>
      <c r="E12" s="25">
        <f t="shared" si="0"/>
        <v>19.231000000000002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23.077000000000002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17</v>
      </c>
      <c r="E21" s="36">
        <f>ROUND(D21/SUM(D19:D22)*100,3)</f>
        <v>65.385000000000005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3.8460000000000001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5</v>
      </c>
      <c r="D6" s="8">
        <f>ROUND($C6/C$13*100,2)</f>
        <v>19.23</v>
      </c>
      <c r="E6" s="18">
        <f t="shared" ref="E6:E12" si="0">ROUND($C6/SUM($C$6:$C$12)*100,3)</f>
        <v>19.231000000000002</v>
      </c>
      <c r="G6" s="8"/>
      <c r="H6" s="8"/>
    </row>
    <row r="7" spans="1:12" x14ac:dyDescent="0.25">
      <c r="B7" s="7" t="s">
        <v>14</v>
      </c>
      <c r="C7" s="8">
        <f>COUNTIF(Resp[45],B7)</f>
        <v>3</v>
      </c>
      <c r="D7" s="8">
        <f t="shared" ref="D7:D12" si="1">ROUND($C7/C$13*100,2)</f>
        <v>11.54</v>
      </c>
      <c r="E7" s="18">
        <f t="shared" si="0"/>
        <v>11.538</v>
      </c>
      <c r="G7" s="8"/>
      <c r="H7" s="8"/>
    </row>
    <row r="8" spans="1:12" x14ac:dyDescent="0.25">
      <c r="B8" s="7" t="s">
        <v>16</v>
      </c>
      <c r="C8" s="8">
        <f>COUNTIF(Resp[45],B8)</f>
        <v>1</v>
      </c>
      <c r="D8" s="8">
        <f t="shared" si="1"/>
        <v>3.85</v>
      </c>
      <c r="E8" s="18">
        <f t="shared" si="0"/>
        <v>3.8460000000000001</v>
      </c>
      <c r="G8" s="8"/>
      <c r="H8" s="8"/>
    </row>
    <row r="9" spans="1:12" x14ac:dyDescent="0.25">
      <c r="B9" s="7" t="s">
        <v>17</v>
      </c>
      <c r="C9" s="8">
        <f>COUNTIF(Resp[45],B9)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COUNTIF(Resp[45],B11)</f>
        <v>12</v>
      </c>
      <c r="D11" s="8">
        <f t="shared" si="1"/>
        <v>46.15</v>
      </c>
      <c r="E11" s="18">
        <f t="shared" si="0"/>
        <v>46.154000000000003</v>
      </c>
      <c r="G11" s="8"/>
      <c r="H11" s="8"/>
    </row>
    <row r="12" spans="1:12" x14ac:dyDescent="0.25">
      <c r="B12" s="13" t="s">
        <v>20</v>
      </c>
      <c r="C12" s="14">
        <f>COUNTIF(Resp[45],B12)</f>
        <v>5</v>
      </c>
      <c r="D12" s="14">
        <f t="shared" si="1"/>
        <v>19.23</v>
      </c>
      <c r="E12" s="25">
        <f t="shared" si="0"/>
        <v>19.231000000000002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30.768999999999998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3.8460000000000001</v>
      </c>
    </row>
    <row r="21" spans="2:5" x14ac:dyDescent="0.25">
      <c r="B21" s="34" t="s">
        <v>234</v>
      </c>
      <c r="C21" s="7" t="s">
        <v>235</v>
      </c>
      <c r="D21" s="7">
        <f>SUM(C11,C12)</f>
        <v>17</v>
      </c>
      <c r="E21" s="36">
        <f>ROUND(D21/SUM(D19:D22)*100,3)</f>
        <v>65.385000000000005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5</v>
      </c>
      <c r="D6" s="8">
        <f>ROUND($C6/C$13*100,2)</f>
        <v>19.23</v>
      </c>
      <c r="E6" s="18">
        <f t="shared" ref="E6:E12" si="0">ROUND($C6/SUM($C$6:$C$12)*100,3)</f>
        <v>19.231000000000002</v>
      </c>
      <c r="G6" s="8"/>
      <c r="H6" s="8"/>
    </row>
    <row r="7" spans="1:12" x14ac:dyDescent="0.25">
      <c r="B7" s="7" t="s">
        <v>14</v>
      </c>
      <c r="C7" s="8">
        <f>COUNTIF(Resp[46],B7)</f>
        <v>1</v>
      </c>
      <c r="D7" s="8">
        <f t="shared" ref="D7:D12" si="1">ROUND($C7/C$13*100,2)</f>
        <v>3.85</v>
      </c>
      <c r="E7" s="18">
        <f t="shared" si="0"/>
        <v>3.8460000000000001</v>
      </c>
      <c r="G7" s="8"/>
      <c r="H7" s="8"/>
    </row>
    <row r="8" spans="1:12" x14ac:dyDescent="0.25">
      <c r="B8" s="7" t="s">
        <v>16</v>
      </c>
      <c r="C8" s="8">
        <f>COUNTIF(Resp[46],B8)</f>
        <v>1</v>
      </c>
      <c r="D8" s="8">
        <f t="shared" si="1"/>
        <v>3.85</v>
      </c>
      <c r="E8" s="18">
        <f t="shared" si="0"/>
        <v>3.8460000000000001</v>
      </c>
      <c r="G8" s="8"/>
      <c r="H8" s="8"/>
    </row>
    <row r="9" spans="1:12" x14ac:dyDescent="0.25">
      <c r="B9" s="7" t="s">
        <v>17</v>
      </c>
      <c r="C9" s="8">
        <f>COUNTIF(Resp[46],B9)</f>
        <v>2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12</v>
      </c>
      <c r="D11" s="8">
        <f t="shared" si="1"/>
        <v>46.15</v>
      </c>
      <c r="E11" s="18">
        <f t="shared" si="0"/>
        <v>46.154000000000003</v>
      </c>
      <c r="G11" s="8"/>
      <c r="H11" s="8"/>
    </row>
    <row r="12" spans="1:12" x14ac:dyDescent="0.25">
      <c r="B12" s="13" t="s">
        <v>20</v>
      </c>
      <c r="C12" s="14">
        <f>COUNTIF(Resp[46],B12)</f>
        <v>5</v>
      </c>
      <c r="D12" s="14">
        <f t="shared" si="1"/>
        <v>19.23</v>
      </c>
      <c r="E12" s="25">
        <f t="shared" si="0"/>
        <v>19.231000000000002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23.077000000000002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3.8460000000000001</v>
      </c>
    </row>
    <row r="21" spans="2:5" x14ac:dyDescent="0.25">
      <c r="B21" s="34" t="s">
        <v>234</v>
      </c>
      <c r="C21" s="7" t="s">
        <v>235</v>
      </c>
      <c r="D21" s="7">
        <f>SUM(C11,C12)</f>
        <v>17</v>
      </c>
      <c r="E21" s="36">
        <f>ROUND(D21/SUM(D19:D22)*100,3)</f>
        <v>65.385000000000005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COUNTIF(Resp[47],B7)</f>
        <v>6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COUNTIF(Resp[47],B8)</f>
        <v>4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2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73.076999999999998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3.8460000000000001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6</v>
      </c>
      <c r="D6" s="8">
        <f>ROUND($C6/C$13*100,2)</f>
        <v>23.08</v>
      </c>
      <c r="E6" s="18">
        <f t="shared" ref="E6:E12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COUNTIF(Resp[48],B7)</f>
        <v>3</v>
      </c>
      <c r="D7" s="8">
        <f t="shared" ref="D7:D12" si="1">ROUND($C7/C$13*100,2)</f>
        <v>11.54</v>
      </c>
      <c r="E7" s="18">
        <f t="shared" si="0"/>
        <v>11.538</v>
      </c>
      <c r="G7" s="8"/>
      <c r="H7" s="8"/>
    </row>
    <row r="8" spans="1:12" x14ac:dyDescent="0.25">
      <c r="B8" s="7" t="s">
        <v>16</v>
      </c>
      <c r="C8" s="8">
        <f>COUNTIF(Resp[48],B8)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COUNTIF(Resp[48],B9)</f>
        <v>2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COUNTIF(Resp[48],B10)</f>
        <v>1</v>
      </c>
      <c r="D10" s="8">
        <f t="shared" si="1"/>
        <v>3.85</v>
      </c>
      <c r="E10" s="18">
        <f t="shared" si="0"/>
        <v>3.8460000000000001</v>
      </c>
      <c r="G10" s="8"/>
      <c r="H10" s="8"/>
    </row>
    <row r="11" spans="1:12" x14ac:dyDescent="0.25">
      <c r="B11" s="7" t="s">
        <v>19</v>
      </c>
      <c r="C11" s="8">
        <f>COUNTIF(Resp[48],B11)</f>
        <v>4</v>
      </c>
      <c r="D11" s="8">
        <f t="shared" si="1"/>
        <v>15.38</v>
      </c>
      <c r="E11" s="18">
        <f t="shared" si="0"/>
        <v>15.385</v>
      </c>
      <c r="G11" s="8"/>
      <c r="H11" s="8"/>
    </row>
    <row r="12" spans="1:12" x14ac:dyDescent="0.25">
      <c r="B12" s="13" t="s">
        <v>20</v>
      </c>
      <c r="C12" s="14">
        <f>COUNTIF(Resp[48],B12)</f>
        <v>8</v>
      </c>
      <c r="D12" s="14">
        <f t="shared" si="1"/>
        <v>30.77</v>
      </c>
      <c r="E12" s="25">
        <f t="shared" si="0"/>
        <v>30.768999999999998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99.999999999999986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34.615000000000002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12</v>
      </c>
      <c r="E21" s="36">
        <f>ROUND(D21/SUM(D19:D22)*100,3)</f>
        <v>46.154000000000003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11.538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4</v>
      </c>
      <c r="D6" s="8">
        <f>ROUND($C6/C$13*100,2)</f>
        <v>15.38</v>
      </c>
      <c r="E6" s="18">
        <f t="shared" ref="E6:E12" si="0">ROUND($C6/SUM($C$6:$C$12)*100,3)</f>
        <v>15.385</v>
      </c>
      <c r="G6" s="8"/>
      <c r="H6" s="8"/>
    </row>
    <row r="7" spans="1:12" x14ac:dyDescent="0.25">
      <c r="B7" s="7" t="s">
        <v>14</v>
      </c>
      <c r="C7" s="8">
        <f>COUNTIF(Resp[49],B7)</f>
        <v>1</v>
      </c>
      <c r="D7" s="8">
        <f t="shared" ref="D7:D12" si="1">ROUND($C7/C$13*100,2)</f>
        <v>3.85</v>
      </c>
      <c r="E7" s="18">
        <f t="shared" si="0"/>
        <v>3.8460000000000001</v>
      </c>
      <c r="G7" s="8"/>
      <c r="H7" s="8"/>
    </row>
    <row r="8" spans="1:12" x14ac:dyDescent="0.25">
      <c r="B8" s="7" t="s">
        <v>16</v>
      </c>
      <c r="C8" s="8">
        <f>COUNTIF(Resp[49],B8)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COUNTIF(Resp[49],B9)</f>
        <v>3</v>
      </c>
      <c r="D9" s="8">
        <f t="shared" si="1"/>
        <v>11.54</v>
      </c>
      <c r="E9" s="18">
        <f t="shared" si="0"/>
        <v>11.538</v>
      </c>
      <c r="G9" s="8"/>
      <c r="H9" s="8"/>
    </row>
    <row r="10" spans="1:12" x14ac:dyDescent="0.25">
      <c r="B10" s="7" t="s">
        <v>18</v>
      </c>
      <c r="C10" s="8">
        <f>COUNTIF(Resp[49],B10)</f>
        <v>2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COUNTIF(Resp[49],B11)</f>
        <v>4</v>
      </c>
      <c r="D11" s="8">
        <f t="shared" si="1"/>
        <v>15.38</v>
      </c>
      <c r="E11" s="18">
        <f t="shared" si="0"/>
        <v>15.385</v>
      </c>
      <c r="G11" s="8"/>
      <c r="H11" s="8"/>
    </row>
    <row r="12" spans="1:12" x14ac:dyDescent="0.25">
      <c r="B12" s="13" t="s">
        <v>20</v>
      </c>
      <c r="C12" s="14">
        <f>COUNTIF(Resp[49],B12)</f>
        <v>12</v>
      </c>
      <c r="D12" s="14">
        <f t="shared" si="1"/>
        <v>46.15</v>
      </c>
      <c r="E12" s="25">
        <f t="shared" si="0"/>
        <v>46.154000000000003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19.231000000000002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16</v>
      </c>
      <c r="E21" s="36">
        <f>ROUND(D21/SUM(D19:D22)*100,3)</f>
        <v>61.537999999999997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19.231000000000002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15</v>
      </c>
      <c r="D6" s="8">
        <f>ROUND($C6/C$13*100,2)</f>
        <v>57.69</v>
      </c>
      <c r="E6" s="18">
        <f t="shared" ref="E6:E12" si="0">ROUND($C6/SUM($C$6:$C$12)*100,3)</f>
        <v>57.692</v>
      </c>
      <c r="G6" s="8"/>
      <c r="H6" s="8"/>
    </row>
    <row r="7" spans="1:12" x14ac:dyDescent="0.25">
      <c r="B7" s="7" t="s">
        <v>14</v>
      </c>
      <c r="C7" s="8">
        <f>COUNTIF(Resp[50],B7)</f>
        <v>5</v>
      </c>
      <c r="D7" s="8">
        <f t="shared" ref="D7:D12" si="1">ROUND($C7/C$13*100,2)</f>
        <v>19.23</v>
      </c>
      <c r="E7" s="18">
        <f t="shared" si="0"/>
        <v>19.231000000000002</v>
      </c>
      <c r="G7" s="8"/>
      <c r="H7" s="8"/>
    </row>
    <row r="8" spans="1:12" x14ac:dyDescent="0.25">
      <c r="B8" s="7" t="s">
        <v>16</v>
      </c>
      <c r="C8" s="8">
        <f>COUNTIF(Resp[50],B8)</f>
        <v>4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3.85</v>
      </c>
      <c r="E12" s="25">
        <f t="shared" si="0"/>
        <v>3.8460000000000001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99.999999999999986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3.8460000000000001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3.8460000000000001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7</v>
      </c>
      <c r="D6" s="8">
        <f>ROUND($C6/C$13*100,2)</f>
        <v>26.92</v>
      </c>
      <c r="E6" s="18">
        <f t="shared" ref="E6:E12" si="0">ROUND($C6/SUM($C$6:$C$12)*100,3)</f>
        <v>26.922999999999998</v>
      </c>
      <c r="G6" s="8"/>
      <c r="H6" s="8"/>
    </row>
    <row r="7" spans="1:12" x14ac:dyDescent="0.25">
      <c r="B7" s="7" t="s">
        <v>14</v>
      </c>
      <c r="C7" s="8">
        <f>COUNTIF(Resp[51],B7)</f>
        <v>3</v>
      </c>
      <c r="D7" s="8">
        <f t="shared" ref="D7:D12" si="1">ROUND($C7/C$13*100,2)</f>
        <v>11.54</v>
      </c>
      <c r="E7" s="18">
        <f t="shared" si="0"/>
        <v>11.538</v>
      </c>
      <c r="G7" s="8"/>
      <c r="H7" s="8"/>
    </row>
    <row r="8" spans="1:12" x14ac:dyDescent="0.25">
      <c r="B8" s="7" t="s">
        <v>16</v>
      </c>
      <c r="C8" s="8">
        <f>COUNTIF(Resp[51],B8)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COUNTIF(Resp[51],B9)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COUNTIF(Resp[51],B10)</f>
        <v>2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COUNTIF(Resp[51],B11)</f>
        <v>3</v>
      </c>
      <c r="D11" s="8">
        <f t="shared" si="1"/>
        <v>11.54</v>
      </c>
      <c r="E11" s="18">
        <f t="shared" si="0"/>
        <v>11.538</v>
      </c>
      <c r="G11" s="8"/>
      <c r="H11" s="8"/>
    </row>
    <row r="12" spans="1:12" x14ac:dyDescent="0.25">
      <c r="B12" s="13" t="s">
        <v>20</v>
      </c>
      <c r="C12" s="14">
        <f>COUNTIF(Resp[51],B12)</f>
        <v>8</v>
      </c>
      <c r="D12" s="14">
        <f t="shared" si="1"/>
        <v>30.77</v>
      </c>
      <c r="E12" s="25">
        <f t="shared" si="0"/>
        <v>30.768999999999998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99.999999999999986</v>
      </c>
      <c r="E13" s="16">
        <f>SUM(E6:E12)</f>
        <v>99.99799999999999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38.462000000000003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11</v>
      </c>
      <c r="E21" s="36">
        <f>ROUND(D21/SUM(D19:D22)*100,3)</f>
        <v>42.308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11.538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4</v>
      </c>
      <c r="D6" s="8">
        <f>ROUND($C6/C$13*100,2)</f>
        <v>15.38</v>
      </c>
      <c r="E6" s="18">
        <f t="shared" ref="E6:E12" si="0">ROUND($C6/SUM($C$6:$C$12)*100,3)</f>
        <v>15.385</v>
      </c>
      <c r="G6" s="8"/>
      <c r="H6" s="8"/>
    </row>
    <row r="7" spans="1:12" x14ac:dyDescent="0.25">
      <c r="B7" s="7" t="s">
        <v>14</v>
      </c>
      <c r="C7" s="8">
        <f>COUNTIF(Resp[52],B7)</f>
        <v>1</v>
      </c>
      <c r="D7" s="8">
        <f t="shared" ref="D7:D12" si="1">ROUND($C7/C$13*100,2)</f>
        <v>3.85</v>
      </c>
      <c r="E7" s="18">
        <f t="shared" si="0"/>
        <v>3.8460000000000001</v>
      </c>
      <c r="G7" s="8"/>
      <c r="H7" s="8"/>
    </row>
    <row r="8" spans="1:12" x14ac:dyDescent="0.25">
      <c r="B8" s="7" t="s">
        <v>16</v>
      </c>
      <c r="C8" s="8">
        <f>COUNTIF(Resp[52],B8)</f>
        <v>1</v>
      </c>
      <c r="D8" s="8">
        <f t="shared" si="1"/>
        <v>3.85</v>
      </c>
      <c r="E8" s="18">
        <f t="shared" si="0"/>
        <v>3.8460000000000001</v>
      </c>
      <c r="G8" s="8"/>
      <c r="H8" s="8"/>
    </row>
    <row r="9" spans="1:12" x14ac:dyDescent="0.25">
      <c r="B9" s="7" t="s">
        <v>17</v>
      </c>
      <c r="C9" s="8">
        <f>COUNTIF(Resp[52],B9)</f>
        <v>3</v>
      </c>
      <c r="D9" s="8">
        <f t="shared" si="1"/>
        <v>11.54</v>
      </c>
      <c r="E9" s="18">
        <f t="shared" si="0"/>
        <v>11.538</v>
      </c>
      <c r="G9" s="8"/>
      <c r="H9" s="8"/>
    </row>
    <row r="10" spans="1:12" x14ac:dyDescent="0.25">
      <c r="B10" s="7" t="s">
        <v>18</v>
      </c>
      <c r="C10" s="8">
        <f>COUNTIF(Resp[52],B10)</f>
        <v>3</v>
      </c>
      <c r="D10" s="8">
        <f t="shared" si="1"/>
        <v>11.54</v>
      </c>
      <c r="E10" s="18">
        <f t="shared" si="0"/>
        <v>11.538</v>
      </c>
      <c r="G10" s="8"/>
      <c r="H10" s="8"/>
    </row>
    <row r="11" spans="1:12" x14ac:dyDescent="0.25">
      <c r="B11" s="7" t="s">
        <v>19</v>
      </c>
      <c r="C11" s="8">
        <f>COUNTIF(Resp[52],B11)</f>
        <v>2</v>
      </c>
      <c r="D11" s="8">
        <f t="shared" si="1"/>
        <v>7.69</v>
      </c>
      <c r="E11" s="18">
        <f t="shared" si="0"/>
        <v>7.6920000000000002</v>
      </c>
      <c r="G11" s="8"/>
      <c r="H11" s="8"/>
    </row>
    <row r="12" spans="1:12" x14ac:dyDescent="0.25">
      <c r="B12" s="13" t="s">
        <v>20</v>
      </c>
      <c r="C12" s="14">
        <f>COUNTIF(Resp[52],B12)</f>
        <v>12</v>
      </c>
      <c r="D12" s="14">
        <f t="shared" si="1"/>
        <v>46.15</v>
      </c>
      <c r="E12" s="25">
        <f t="shared" si="0"/>
        <v>46.154000000000003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19.231000000000002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3.8460000000000001</v>
      </c>
    </row>
    <row r="21" spans="2:5" x14ac:dyDescent="0.25">
      <c r="B21" s="34" t="s">
        <v>234</v>
      </c>
      <c r="C21" s="7" t="s">
        <v>235</v>
      </c>
      <c r="D21" s="7">
        <f>SUM(C11,C12)</f>
        <v>14</v>
      </c>
      <c r="E21" s="36">
        <f>ROUND(D21/SUM(D19:D22)*100,3)</f>
        <v>53.845999999999997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23.077000000000002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12</v>
      </c>
      <c r="D6" s="8">
        <f>ROUND($C6/C$13*100,2)</f>
        <v>46.15</v>
      </c>
      <c r="E6" s="18">
        <f t="shared" ref="E6:E12" si="0">ROUND($C6/SUM($C$6:$C$12)*100,3)</f>
        <v>46.154000000000003</v>
      </c>
      <c r="G6" s="8"/>
      <c r="H6" s="8"/>
    </row>
    <row r="7" spans="1:12" x14ac:dyDescent="0.25">
      <c r="B7" s="7" t="s">
        <v>14</v>
      </c>
      <c r="C7" s="8">
        <f>COUNTIF(Resp[54],B7)</f>
        <v>6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COUNTIF(Resp[54],B8)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6</v>
      </c>
      <c r="D11" s="8">
        <f t="shared" si="1"/>
        <v>23.08</v>
      </c>
      <c r="E11" s="18">
        <f t="shared" si="0"/>
        <v>23.077000000000002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69.230999999999995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23.077000000000002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14</v>
      </c>
      <c r="D6" s="8">
        <f>ROUND($C6/C$13*100,2)</f>
        <v>53.85</v>
      </c>
      <c r="E6" s="18">
        <f t="shared" ref="E6:E12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COUNTIF(Resp[55],B7)</f>
        <v>5</v>
      </c>
      <c r="D7" s="8">
        <f t="shared" ref="D7:D12" si="1">ROUND($C7/C$13*100,2)</f>
        <v>19.23</v>
      </c>
      <c r="E7" s="18">
        <f t="shared" si="0"/>
        <v>19.231000000000002</v>
      </c>
      <c r="G7" s="8"/>
      <c r="H7" s="8"/>
    </row>
    <row r="8" spans="1:12" x14ac:dyDescent="0.25">
      <c r="B8" s="7" t="s">
        <v>16</v>
      </c>
      <c r="C8" s="8">
        <f>COUNTIF(Resp[55],B8)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5</v>
      </c>
      <c r="D11" s="8">
        <f t="shared" si="1"/>
        <v>19.23</v>
      </c>
      <c r="E11" s="18">
        <f t="shared" si="0"/>
        <v>19.231000000000002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73.076999999999998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19.231000000000002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16</v>
      </c>
      <c r="D6" s="8">
        <f>ROUND($C6/C$13*100,2)</f>
        <v>61.54</v>
      </c>
      <c r="E6" s="18">
        <f t="shared" ref="E6:E12" si="0">ROUND($C6/SUM($C$6:$C$12)*100,3)</f>
        <v>61.537999999999997</v>
      </c>
      <c r="G6" s="8"/>
      <c r="H6" s="8"/>
    </row>
    <row r="7" spans="1:12" x14ac:dyDescent="0.25">
      <c r="B7" s="7" t="s">
        <v>14</v>
      </c>
      <c r="C7" s="8">
        <f>COUNTIF(Resp[56],B7)</f>
        <v>3</v>
      </c>
      <c r="D7" s="8">
        <f t="shared" ref="D7:D12" si="1">ROUND($C7/C$13*100,2)</f>
        <v>11.54</v>
      </c>
      <c r="E7" s="18">
        <f t="shared" si="0"/>
        <v>11.538</v>
      </c>
      <c r="G7" s="8"/>
      <c r="H7" s="8"/>
    </row>
    <row r="8" spans="1:12" x14ac:dyDescent="0.25">
      <c r="B8" s="7" t="s">
        <v>16</v>
      </c>
      <c r="C8" s="8">
        <f>COUNTIF(Resp[56],B8)</f>
        <v>2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5</v>
      </c>
      <c r="D11" s="8">
        <f t="shared" si="1"/>
        <v>19.23</v>
      </c>
      <c r="E11" s="18">
        <f t="shared" si="0"/>
        <v>19.231000000000002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73.076999999999998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19.231000000000002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14</v>
      </c>
      <c r="D7" s="8">
        <f>ROUND($C7/C$14*100,2)</f>
        <v>53.85</v>
      </c>
      <c r="E7" s="18">
        <f t="shared" ref="E7:E13" si="0">ROUND($C7/SUM($C$7:$C$13)*100,3)</f>
        <v>53.845999999999997</v>
      </c>
      <c r="G7" s="8"/>
      <c r="H7" s="8"/>
    </row>
    <row r="8" spans="1:12" x14ac:dyDescent="0.25">
      <c r="B8" s="7" t="s">
        <v>14</v>
      </c>
      <c r="C8" s="8">
        <f>COUNTIF(Resp[57],B8)</f>
        <v>6</v>
      </c>
      <c r="D8" s="8">
        <f t="shared" ref="D8:D13" si="1">ROUND($C8/C$14*100,2)</f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16</v>
      </c>
      <c r="C9" s="8">
        <f>COUNTIF(Resp[57],B9)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5</v>
      </c>
      <c r="D12" s="8">
        <f t="shared" si="1"/>
        <v>19.23</v>
      </c>
      <c r="E12" s="18">
        <f t="shared" si="0"/>
        <v>19.231000000000002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26</v>
      </c>
      <c r="D14" s="16">
        <f>SUM(D6:D13)</f>
        <v>100.01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20</v>
      </c>
      <c r="E20" s="36">
        <f>ROUND(D20/SUM(D20:D23)*100,3)</f>
        <v>76.923000000000002</v>
      </c>
    </row>
    <row r="21" spans="2:5" x14ac:dyDescent="0.25">
      <c r="B21" s="33" t="s">
        <v>26</v>
      </c>
      <c r="C21" s="7" t="s">
        <v>16</v>
      </c>
      <c r="D21" s="7">
        <f>C9</f>
        <v>1</v>
      </c>
      <c r="E21" s="36">
        <f>ROUND(D21/SUM(D20:D23)*100,3)</f>
        <v>3.8460000000000001</v>
      </c>
    </row>
    <row r="22" spans="2:5" x14ac:dyDescent="0.25">
      <c r="B22" s="34" t="s">
        <v>234</v>
      </c>
      <c r="C22" s="7" t="s">
        <v>235</v>
      </c>
      <c r="D22" s="7">
        <f>SUM(C12,C13)</f>
        <v>5</v>
      </c>
      <c r="E22" s="36">
        <f>ROUND(D22/SUM(D20:D23)*100,3)</f>
        <v>19.231000000000002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11</v>
      </c>
      <c r="D6" s="8">
        <f>ROUND($C6/C$13*100,2)</f>
        <v>42.31</v>
      </c>
      <c r="E6" s="18">
        <f t="shared" ref="E6:E12" si="0">ROUND($C6/SUM($C$6:$C$12)*100,3)</f>
        <v>42.308</v>
      </c>
      <c r="G6" s="8"/>
      <c r="H6" s="8"/>
    </row>
    <row r="7" spans="1:12" x14ac:dyDescent="0.25">
      <c r="B7" s="7" t="s">
        <v>14</v>
      </c>
      <c r="C7" s="8">
        <f>COUNTIF(Resp[58],B7)</f>
        <v>1</v>
      </c>
      <c r="D7" s="8">
        <f t="shared" ref="D7:D12" si="1">ROUND($C7/C$13*100,2)</f>
        <v>3.85</v>
      </c>
      <c r="E7" s="18">
        <f t="shared" si="0"/>
        <v>3.8460000000000001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3.85</v>
      </c>
      <c r="E9" s="18">
        <f t="shared" si="0"/>
        <v>3.8460000000000001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11</v>
      </c>
      <c r="D11" s="8">
        <f t="shared" si="1"/>
        <v>42.31</v>
      </c>
      <c r="E11" s="18">
        <f t="shared" si="0"/>
        <v>42.308</v>
      </c>
      <c r="G11" s="8"/>
      <c r="H11" s="8"/>
    </row>
    <row r="12" spans="1:12" x14ac:dyDescent="0.25">
      <c r="B12" s="13" t="s">
        <v>20</v>
      </c>
      <c r="C12" s="14">
        <f>COUNTIF(Resp[58],B12)</f>
        <v>2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46.154000000000003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13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3.8460000000000001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11</v>
      </c>
      <c r="D6" s="8">
        <f>ROUND($C6/C$13*100,2)</f>
        <v>42.31</v>
      </c>
      <c r="E6" s="18">
        <f t="shared" ref="E6:E12" si="0">ROUND($C6/SUM($C$6:$C$12)*100,3)</f>
        <v>42.308</v>
      </c>
      <c r="G6" s="8"/>
      <c r="H6" s="8"/>
    </row>
    <row r="7" spans="1:12" x14ac:dyDescent="0.25">
      <c r="B7" s="7" t="s">
        <v>14</v>
      </c>
      <c r="C7" s="8">
        <f>COUNTIF(Resp[59],B7)</f>
        <v>9</v>
      </c>
      <c r="D7" s="8">
        <f t="shared" ref="D7:D12" si="1">ROUND($C7/C$13*100,2)</f>
        <v>34.619999999999997</v>
      </c>
      <c r="E7" s="18">
        <f t="shared" si="0"/>
        <v>34.615000000000002</v>
      </c>
      <c r="G7" s="8"/>
      <c r="H7" s="8"/>
    </row>
    <row r="8" spans="1:12" x14ac:dyDescent="0.25">
      <c r="B8" s="7" t="s">
        <v>16</v>
      </c>
      <c r="C8" s="8">
        <f>COUNTIF(Resp[59],B8)</f>
        <v>5</v>
      </c>
      <c r="D8" s="8">
        <f t="shared" si="1"/>
        <v>19.23</v>
      </c>
      <c r="E8" s="18">
        <f t="shared" si="0"/>
        <v>19.231000000000002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1</v>
      </c>
      <c r="D11" s="8">
        <f t="shared" si="1"/>
        <v>3.85</v>
      </c>
      <c r="E11" s="18">
        <f t="shared" si="0"/>
        <v>3.8460000000000001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19.231000000000002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3.8460000000000001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14</v>
      </c>
      <c r="D6" s="8">
        <f>ROUND($C6/C$13*100,2)</f>
        <v>53.85</v>
      </c>
      <c r="E6" s="18">
        <f t="shared" ref="E6:E12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COUNTIF(Resp[60],B7)</f>
        <v>6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COUNTIF(Resp[60],B8)</f>
        <v>3</v>
      </c>
      <c r="D8" s="8">
        <f t="shared" si="1"/>
        <v>11.54</v>
      </c>
      <c r="E8" s="18">
        <f t="shared" si="0"/>
        <v>11.538</v>
      </c>
      <c r="G8" s="8"/>
      <c r="H8" s="8"/>
    </row>
    <row r="9" spans="1:12" x14ac:dyDescent="0.25">
      <c r="B9" s="7" t="s">
        <v>17</v>
      </c>
      <c r="C9" s="8">
        <f>COUNTIF(Resp[60],B9)</f>
        <v>2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1</v>
      </c>
      <c r="D11" s="8">
        <f t="shared" si="1"/>
        <v>3.85</v>
      </c>
      <c r="E11" s="18">
        <f t="shared" si="0"/>
        <v>3.8460000000000001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26</v>
      </c>
      <c r="D13" s="16">
        <f>SUM(D6:D12)</f>
        <v>100.00999999999999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11.538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3.8460000000000001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2022-03-02T14:28:52Z</dcterms:modified>
  <cp:category/>
  <cp:contentStatus/>
</cp:coreProperties>
</file>