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8312F9DF-0C7B-48C1-AAC4-7B400209433E}" xr6:coauthVersionLast="47" xr6:coauthVersionMax="47" xr10:uidLastSave="{73C7596E-31DD-419C-92D9-DF671748E6ED}"/>
  <bookViews>
    <workbookView xWindow="22980" yWindow="510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<sst xmlns="http://schemas.openxmlformats.org/spreadsheetml/2006/main" count="2489" uniqueCount="239">
  <si>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</si>
  <si>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</si>
  <si>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</si>
  <si>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</si>
  <si>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</si>
  <si>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</si>
  <si>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</si>
  <si>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</si>
  <si>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</si>
  <si>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</si>
  <si>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</si>
  <si>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</si>
  <si>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</si>
  <si>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</si>
  <si>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</si>
  <si>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</si>
  <si>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</si>
  <si>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</si>
  <si>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</si>
  <si>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</si>
  <si>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</si>
  <si>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</si>
  <si>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</si>
  <si>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</si>
  <si>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</si>
  <si>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</si>
  <si>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</si>
  <si>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</si>
  <si>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</si>
  <si>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TECNOLOGIA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</si>
  <si>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</si>
  <si>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</si>
  <si>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</si>
  <si>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</si>
  <si>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</si>
  <si>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</si>
  <si>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</si>
  <si>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</si>
  <si>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</si>
  <si>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</si>
  <si>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</si>
  <si>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</si>
  <si>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</si>
  <si>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</si>
  <si>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</si>
  <si>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</si>
  <si>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</si>
  <si>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</si>
  <si>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</si>
  <si>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</si>
  <si>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</si>
  <si>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</si>
  <si>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</si>
  <si>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</si>
  <si>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</si>
  <si>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</si>
  <si>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</si>
  <si>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</si>
  <si>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</si>
  <si>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</si>
  <si>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</si>
  <si>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</si>
  <si>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</si>
  <si>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</si>
  <si>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</si>
  <si>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</si>
  <si>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</si>
  <si>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</si>
  <si>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</si>
  <si>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</si>
  <si>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</si>
  <si>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</si>
  <si>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</si>
  <si>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</si>
  <si>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</si>
  <si>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</si>
  <si>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</si>
  <si>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</si>
  <si>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</si>
  <si>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</si>
  <si>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</si>
  <si>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</si>
  <si>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</si>
  <si>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</si>
  <si>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</si>
  <si>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</si>
  <si>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</si>
  <si>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</si>
  <si>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</si>
  <si>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</si>
  <si>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</si>
  <si>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</si>
  <si>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</si>
  <si>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</si>
  <si>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</si>
  <si>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</si>
  <si>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</si>
  <si>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</si>
  <si>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</si>
  <si>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</si>
  <si>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</si>
  <si>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</si>
  <si>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</si>
  <si>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</si>
  <si>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</si>
  <si>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</si>
  <si>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</si>
  <si>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</si>
  <si>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</si>
  <si>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</si>
  <si>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</si>
  <si>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</si>
  <si>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</si>
  <si>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</si>
  <si>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</si>
  <si>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</si>
  <si>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</si>
  <si>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</si>
  <si>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</si>
  <si>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</si>
  <si>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</si>
  <si>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</si>
  <si>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</si>
  <si>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</si>
  <si>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</si>
  <si>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</si>
  <si>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</si>
  <si>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</si>
  <si>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</si>
  <si>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</si>
  <si>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</si>
  <si>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</si>
  <si>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</si>
  <si>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</si>
  <si>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</si>
  <si>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</si>
  <si>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</si>
  <si>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</si>
  <si>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</si>
  <si>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</si>
  <si>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</si>
  <si>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</si>
  <si>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</si>
  <si>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</si>
  <si>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</si>
  <si>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</si>
  <si>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</si>
  <si>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</si>
  <si>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</si>
  <si>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</si>
  <si>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</si>
  <si>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</si>
  <si>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</si>
  <si>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</si>
  <si>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</si>
  <si>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</si>
  <si>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</si>
  <si>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</si>
  <si>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</si>
  <si>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</si>
  <si>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</si>
  <si>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</si>
  <si>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</si>
  <si>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</si>
  <si>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</si>
  <si>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</si>
  <si>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</si>
  <si>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</si>
  <si>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</si>
  <si>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</si>
  <si>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</si>
  <si>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</si>
  <si>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</si>
  <si>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</si>
  <si>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</si>
  <si>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</si>
  <si>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</si>
  <si>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</si>
  <si>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</si>
  <si>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</si>
  <si>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</si>
  <si>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</si>
  <si>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</si>
  <si>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</si>
  <si>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</si>
  <si>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</si>
  <si>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</si>
  <si>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</si>
  <si>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</si>
  <si>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</si>
  <si>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</si>
  <si>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</si>
  <si>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</si>
  <si>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</si>
  <si>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</si>
  <si>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</si>
  <si>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</si>
  <si>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</si>
  <si>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</si>
  <si>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</si>
  <si>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</si>
  <si>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</si>
  <si>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</si>
  <si>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</si>
  <si>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</si>
  <si>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</si>
  <si>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</si>
  <si>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</si>
  <si>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</si>
  <si>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</si>
  <si>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</si>
  <si>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</si>
  <si>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</si>
  <si>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</si>
  <si>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</si>
  <si>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</si>
  <si>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</si>
  <si>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</si>
  <si>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</si>
  <si>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</si>
  <si>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</si>
  <si>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</si>
  <si>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</si>
  <si>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</si>
  <si>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</si>
  <si>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</si>
  <si>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</si>
  <si>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</si>
  <si>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</si>
  <si>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</si>
  <si>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</si>
  <si>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</si>
  <si>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</si>
  <si>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</si>
  <si>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</si>
  <si>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</si>
  <si>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</si>
  <si>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</si>
  <si>
    <t>ENGENHARIA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</si>
</sst>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35.29</c:v>
                </c:pt>
                <c:pt idx="1">
                  <c:v>64.709999999999994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17.649999999999999</c:v>
                </c:pt>
                <c:pt idx="1">
                  <c:v>82.35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5.88</c:v>
                </c:pt>
                <c:pt idx="1">
                  <c:v>94.12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41.18</c:v>
                </c:pt>
                <c:pt idx="1">
                  <c:v>58.82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0" totalsRowShown="0" headerRowDxfId="66" dataDxfId="65">
  <autoFilter ref="A1:BH20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58" t="s">
        <v>12</v>
      </c>
      <c r="C6" s="8">
        <f>COUNTIF(Resp[08],B6)</f>
        <v>9</v>
      </c>
      <c r="D6" s="8">
        <f>ROUND($C6/C$13*100,2)</f>
        <v>52.94</v>
      </c>
      <c r="E6" s="18">
        <f>ROUND($C6/SUM($C$6:$C$12)*100,3)</f>
        <v>52.941000000000003</v>
      </c>
      <c r="G6" s="8"/>
      <c r="H6" s="8"/>
    </row>
    <row r="7" spans="1:12" x14ac:dyDescent="0.25">
      <c r="B7" s="7" t="s">
        <v>14</v>
      </c>
      <c r="C7" s="8">
        <f>COUNTIF(Resp[08],B7)</f>
        <v>4</v>
      </c>
      <c r="D7" s="8">
        <f t="shared" ref="D7:D12" si="0">ROUND($C7/C$13*100,2)</f>
        <v>23.53</v>
      </c>
      <c r="E7" s="18">
        <f t="shared" ref="E7:E12" si="1">ROUND($C7/SUM($C$6:$C$12)*100,3)</f>
        <v>23.529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11.76</v>
      </c>
      <c r="E8" s="18">
        <f t="shared" si="1"/>
        <v>11.765000000000001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1</v>
      </c>
      <c r="D10" s="8">
        <f t="shared" si="0"/>
        <v>5.88</v>
      </c>
      <c r="E10" s="18">
        <f t="shared" si="1"/>
        <v>5.8819999999999997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5.88</v>
      </c>
      <c r="E12" s="25">
        <f t="shared" si="1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COUNTIF(Resp[09],B6)</f>
        <v>9</v>
      </c>
      <c r="D6" s="8">
        <f>ROUND($C6/C$13*100,2)</f>
        <v>52.94</v>
      </c>
      <c r="E6" s="18">
        <f>ROUND($C6/SUM($C$6:$C$12)*100,3)</f>
        <v>52.941000000000003</v>
      </c>
      <c r="G6" s="8"/>
      <c r="H6" s="8"/>
    </row>
    <row r="7" spans="1:12" x14ac:dyDescent="0.25">
      <c r="B7" s="7" t="s">
        <v>14</v>
      </c>
      <c r="C7" s="8">
        <f>COUNTIF(Resp[09],B7)</f>
        <v>3</v>
      </c>
      <c r="D7" s="8">
        <f t="shared" ref="D7:D12" si="0">ROUND($C7/C$13*100,2)</f>
        <v>17.649999999999999</v>
      </c>
      <c r="E7" s="18">
        <f t="shared" ref="E7:E12" si="1">ROUND($C7/SUM($C$6:$C$12)*100,3)</f>
        <v>17.646999999999998</v>
      </c>
      <c r="G7" s="8"/>
      <c r="H7" s="8"/>
    </row>
    <row r="8" spans="1:12" x14ac:dyDescent="0.25">
      <c r="B8" s="7" t="s">
        <v>16</v>
      </c>
      <c r="C8" s="8">
        <f>COUNTIF(Resp[09],B8)</f>
        <v>3</v>
      </c>
      <c r="D8" s="8">
        <f t="shared" si="0"/>
        <v>17.649999999999999</v>
      </c>
      <c r="E8" s="18">
        <f t="shared" si="1"/>
        <v>17.646999999999998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5.88</v>
      </c>
      <c r="E9" s="18">
        <f t="shared" si="1"/>
        <v>5.8819999999999997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5.88</v>
      </c>
      <c r="E12" s="25">
        <f t="shared" si="1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17.646999999999998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222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COUNTIF(Resp[10],B6)</f>
        <v>6</v>
      </c>
      <c r="D6" s="8">
        <f>ROUND($C6/C$13*100,2)</f>
        <v>35.29</v>
      </c>
      <c r="E6" s="18">
        <f t="shared" ref="E6:E11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COUNTIF(Resp[10],B7)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5.88</v>
      </c>
      <c r="E12" s="25">
        <f>ROUND($C12/SUM($C$6:$C$12)*100,3)</f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99.989999999999981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17.646999999999998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COUNTIF(Resp[11],B7)</f>
        <v>9</v>
      </c>
      <c r="D7" s="8">
        <f t="shared" ref="D7:D12" si="1">ROUND($C7/C$13*100,2)</f>
        <v>52.94</v>
      </c>
      <c r="E7" s="18">
        <f t="shared" si="0"/>
        <v>52.941000000000003</v>
      </c>
      <c r="G7" s="8"/>
      <c r="H7" s="8"/>
    </row>
    <row r="8" spans="1:12" x14ac:dyDescent="0.25">
      <c r="B8" s="7" t="s">
        <v>16</v>
      </c>
      <c r="C8" s="8">
        <f>COUNTIF(Resp[11],B8)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COUNTIF(Resp[11],B9)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222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COUNTIF(Resp[12],B7)</f>
        <v>3</v>
      </c>
      <c r="D7" s="8">
        <f t="shared" ref="D7:D12" si="1">ROUND($C7/C$13*100,2)</f>
        <v>17.649999999999999</v>
      </c>
      <c r="E7" s="18">
        <f t="shared" si="0"/>
        <v>17.646999999999998</v>
      </c>
      <c r="G7" s="8"/>
      <c r="H7" s="8"/>
    </row>
    <row r="8" spans="1:12" x14ac:dyDescent="0.25">
      <c r="B8" s="7" t="s">
        <v>16</v>
      </c>
      <c r="C8" s="8">
        <f>COUNTIF(Resp[12],B8)</f>
        <v>6</v>
      </c>
      <c r="D8" s="8">
        <f t="shared" si="1"/>
        <v>35.29</v>
      </c>
      <c r="E8" s="18">
        <f t="shared" si="0"/>
        <v>35.293999999999997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11.76</v>
      </c>
      <c r="E12" s="25">
        <f t="shared" si="0"/>
        <v>11.765000000000001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7</v>
      </c>
      <c r="E19" s="36">
        <f>ROUND(D19/SUM(D19:D22)*100,3)</f>
        <v>41.176000000000002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35.293999999999997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222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29.41</v>
      </c>
      <c r="E6" s="18">
        <f t="shared" ref="E6:E11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COUNTIF(Resp[13],B7)</f>
        <v>8</v>
      </c>
      <c r="D7" s="8">
        <f t="shared" ref="D7:D11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5.88</v>
      </c>
      <c r="E12" s="25">
        <f>ROUND($C12/SUM($C$6:$C$12)*100,3)</f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COUNTIF(Resp[14],B7)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COUNTIF(Resp[14],B9)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100.00000000000001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64.706000000000003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17.646999999999998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COUNTIF(Resp[15],B6)</f>
        <v>6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COUNTIF(Resp[15],B7)</f>
        <v>9</v>
      </c>
      <c r="D7" s="8">
        <f t="shared" ref="D7:D12" si="1">ROUND($C7/C$13*100,2)</f>
        <v>52.94</v>
      </c>
      <c r="E7" s="18">
        <f t="shared" si="0"/>
        <v>52.941000000000003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99.989999999999981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15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COUNTIF(Resp[16],B6)</f>
        <v>6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COUNTIF(Resp[16],B7)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COUNTIF(Resp[16],B10)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99.979999999999976</v>
      </c>
      <c r="E13" s="16">
        <f>SUM(E6:E12)</f>
        <v>99.998000000000019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0.9997999999999998</v>
      </c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11.765000000000001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COUNTIF(Resp[17],B6)</f>
        <v>7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COUNTIF(Resp[17],B10)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99.989999999999981</v>
      </c>
      <c r="E13" s="16">
        <f>SUM(E6:E12)</f>
        <v>99.998000000000019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4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30</v>
      </c>
      <c r="B1" s="67" t="s">
        <v>31</v>
      </c>
      <c r="C1" s="68" t="s">
        <v>32</v>
      </c>
      <c r="D1" s="68" t="s">
        <v>33</v>
      </c>
      <c r="E1" s="68" t="s">
        <v>34</v>
      </c>
      <c r="F1" s="68" t="s">
        <v>35</v>
      </c>
      <c r="G1" s="68" t="s">
        <v>36</v>
      </c>
      <c r="H1" s="68" t="s">
        <v>37</v>
      </c>
      <c r="I1" s="68" t="s">
        <v>38</v>
      </c>
      <c r="J1" s="68" t="s">
        <v>39</v>
      </c>
      <c r="K1" s="68" t="s">
        <v>40</v>
      </c>
      <c r="L1" s="68" t="s">
        <v>41</v>
      </c>
      <c r="M1" s="68" t="s">
        <v>42</v>
      </c>
      <c r="N1" s="68" t="s">
        <v>43</v>
      </c>
      <c r="O1" s="68" t="s">
        <v>44</v>
      </c>
      <c r="P1" s="68" t="s">
        <v>45</v>
      </c>
      <c r="Q1" s="68" t="s">
        <v>46</v>
      </c>
      <c r="R1" s="68" t="s">
        <v>47</v>
      </c>
      <c r="S1" s="68" t="s">
        <v>48</v>
      </c>
      <c r="T1" s="68" t="s">
        <v>49</v>
      </c>
      <c r="U1" s="68" t="s">
        <v>50</v>
      </c>
      <c r="V1" s="68" t="s">
        <v>51</v>
      </c>
      <c r="W1" s="68" t="s">
        <v>52</v>
      </c>
      <c r="X1" s="68" t="s">
        <v>53</v>
      </c>
      <c r="Y1" s="68" t="s">
        <v>54</v>
      </c>
      <c r="Z1" s="68" t="s">
        <v>55</v>
      </c>
      <c r="AA1" s="68" t="s">
        <v>56</v>
      </c>
      <c r="AB1" s="68" t="s">
        <v>57</v>
      </c>
      <c r="AC1" s="68" t="s">
        <v>58</v>
      </c>
      <c r="AD1" s="68" t="s">
        <v>59</v>
      </c>
      <c r="AE1" s="68" t="s">
        <v>60</v>
      </c>
      <c r="AF1" s="68" t="s">
        <v>61</v>
      </c>
      <c r="AG1" s="68" t="s">
        <v>62</v>
      </c>
      <c r="AH1" s="68" t="s">
        <v>63</v>
      </c>
      <c r="AI1" s="68" t="s">
        <v>64</v>
      </c>
      <c r="AJ1" s="68" t="s">
        <v>65</v>
      </c>
      <c r="AK1" s="68" t="s">
        <v>66</v>
      </c>
      <c r="AL1" s="68" t="s">
        <v>67</v>
      </c>
      <c r="AM1" s="68" t="s">
        <v>68</v>
      </c>
      <c r="AN1" s="68" t="s">
        <v>69</v>
      </c>
      <c r="AO1" s="68" t="s">
        <v>70</v>
      </c>
      <c r="AP1" s="68" t="s">
        <v>71</v>
      </c>
      <c r="AQ1" s="68" t="s">
        <v>72</v>
      </c>
      <c r="AR1" s="68" t="s">
        <v>73</v>
      </c>
      <c r="AS1" s="68" t="s">
        <v>74</v>
      </c>
      <c r="AT1" s="68" t="s">
        <v>75</v>
      </c>
      <c r="AU1" s="68" t="s">
        <v>76</v>
      </c>
      <c r="AV1" s="68" t="s">
        <v>77</v>
      </c>
      <c r="AW1" s="68" t="s">
        <v>78</v>
      </c>
      <c r="AX1" s="68" t="s">
        <v>79</v>
      </c>
      <c r="AY1" s="68" t="s">
        <v>80</v>
      </c>
      <c r="AZ1" s="68" t="s">
        <v>81</v>
      </c>
      <c r="BA1" s="68" t="s">
        <v>82</v>
      </c>
      <c r="BB1" s="68" t="s">
        <v>83</v>
      </c>
      <c r="BC1" s="68" t="s">
        <v>84</v>
      </c>
      <c r="BD1" s="68" t="s">
        <v>85</v>
      </c>
      <c r="BE1" s="68" t="s">
        <v>86</v>
      </c>
      <c r="BF1" s="68" t="s">
        <v>87</v>
      </c>
      <c r="BG1" s="68" t="s">
        <v>88</v>
      </c>
      <c r="BH1" s="68" t="s">
        <v>89</v>
      </c>
      <c r="BI1" s="68"/>
      <c r="BJ1" s="68"/>
      <c r="BK1" s="68"/>
      <c r="BL1" s="68"/>
      <c r="BM1" s="68"/>
    </row>
    <row r="2" spans="1:65" ht="24.75" customHeight="1" x14ac:dyDescent="0.25">
      <c r="A2" s="66" t="s">
        <v>238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14</v>
      </c>
      <c r="M2" s="66" t="s">
        <v>14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19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14</v>
      </c>
      <c r="AN2" s="66" t="s">
        <v>14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14</v>
      </c>
      <c r="AT2" s="66" t="s">
        <v>14</v>
      </c>
      <c r="AU2" s="66" t="s">
        <v>14</v>
      </c>
      <c r="AV2" s="66" t="s">
        <v>14</v>
      </c>
      <c r="AW2" s="66" t="s">
        <v>14</v>
      </c>
      <c r="AX2" s="66" t="s">
        <v>14</v>
      </c>
      <c r="AY2" s="66" t="s">
        <v>14</v>
      </c>
      <c r="AZ2" s="66" t="s">
        <v>14</v>
      </c>
      <c r="BA2" s="66" t="s">
        <v>14</v>
      </c>
      <c r="BB2" s="66" t="s">
        <v>14</v>
      </c>
      <c r="BC2" s="66" t="s">
        <v>14</v>
      </c>
      <c r="BD2" s="66" t="s">
        <v>14</v>
      </c>
      <c r="BE2" s="66" t="s">
        <v>14</v>
      </c>
      <c r="BF2" s="66" t="s">
        <v>14</v>
      </c>
      <c r="BG2" s="66" t="s">
        <v>14</v>
      </c>
      <c r="BH2" s="66" t="s">
        <v>14</v>
      </c>
    </row>
    <row r="3" spans="1:65" ht="24.75" customHeight="1" x14ac:dyDescent="0.25">
      <c r="A3" s="66" t="s">
        <v>238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14</v>
      </c>
      <c r="K3" s="66" t="s">
        <v>14</v>
      </c>
      <c r="L3" s="66" t="s">
        <v>14</v>
      </c>
      <c r="M3" s="66" t="s">
        <v>19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14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12</v>
      </c>
      <c r="AN3" s="66" t="s">
        <v>14</v>
      </c>
      <c r="AO3" s="66" t="s">
        <v>14</v>
      </c>
      <c r="AP3" s="66" t="s">
        <v>14</v>
      </c>
      <c r="AQ3" s="66" t="s">
        <v>14</v>
      </c>
      <c r="AR3" s="66" t="s">
        <v>14</v>
      </c>
      <c r="AS3" s="66" t="s">
        <v>14</v>
      </c>
      <c r="AT3" s="66" t="s">
        <v>16</v>
      </c>
      <c r="AU3" s="66" t="s">
        <v>14</v>
      </c>
      <c r="AV3" s="66" t="s">
        <v>14</v>
      </c>
      <c r="AW3" s="66" t="s">
        <v>14</v>
      </c>
      <c r="AX3" s="66" t="s">
        <v>20</v>
      </c>
      <c r="AY3" s="66" t="s">
        <v>14</v>
      </c>
      <c r="AZ3" s="66" t="s">
        <v>14</v>
      </c>
      <c r="BA3" s="66" t="s">
        <v>20</v>
      </c>
      <c r="BB3" s="66" t="s">
        <v>14</v>
      </c>
      <c r="BC3" s="66" t="s">
        <v>14</v>
      </c>
      <c r="BD3" s="66" t="s">
        <v>14</v>
      </c>
      <c r="BE3" s="66" t="s">
        <v>14</v>
      </c>
      <c r="BF3" s="66" t="s">
        <v>20</v>
      </c>
      <c r="BG3" s="66" t="s">
        <v>14</v>
      </c>
      <c r="BH3" s="66" t="s">
        <v>14</v>
      </c>
    </row>
    <row r="4" spans="1:65" ht="32.25" customHeight="1" x14ac:dyDescent="0.25">
      <c r="A4" s="66" t="s">
        <v>238</v>
      </c>
      <c r="B4" s="66" t="s">
        <v>29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16</v>
      </c>
      <c r="N4" s="66" t="s">
        <v>14</v>
      </c>
      <c r="O4" s="66" t="s">
        <v>16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12</v>
      </c>
      <c r="U4" s="66" t="s">
        <v>15</v>
      </c>
      <c r="AJ4" s="66" t="s">
        <v>16</v>
      </c>
      <c r="AK4" s="66" t="s">
        <v>12</v>
      </c>
      <c r="AL4" s="66" t="s">
        <v>16</v>
      </c>
      <c r="AM4" s="66" t="s">
        <v>14</v>
      </c>
      <c r="AN4" s="66" t="s">
        <v>14</v>
      </c>
      <c r="AO4" s="66" t="s">
        <v>12</v>
      </c>
      <c r="AP4" s="66" t="s">
        <v>16</v>
      </c>
      <c r="AQ4" s="66" t="s">
        <v>14</v>
      </c>
      <c r="AR4" s="66" t="s">
        <v>14</v>
      </c>
      <c r="AS4" s="66" t="s">
        <v>16</v>
      </c>
      <c r="AT4" s="66" t="s">
        <v>18</v>
      </c>
      <c r="AU4" s="66" t="s">
        <v>16</v>
      </c>
      <c r="AV4" s="66" t="s">
        <v>14</v>
      </c>
      <c r="AW4" s="66" t="s">
        <v>14</v>
      </c>
      <c r="AX4" s="66" t="s">
        <v>14</v>
      </c>
      <c r="AY4" s="66" t="s">
        <v>14</v>
      </c>
      <c r="AZ4" s="66" t="s">
        <v>14</v>
      </c>
      <c r="BA4" s="66" t="s">
        <v>14</v>
      </c>
      <c r="BB4" s="66" t="s">
        <v>16</v>
      </c>
      <c r="BC4" s="66" t="s">
        <v>16</v>
      </c>
      <c r="BD4" s="66" t="s">
        <v>16</v>
      </c>
      <c r="BE4" s="66" t="s">
        <v>16</v>
      </c>
      <c r="BF4" s="66" t="s">
        <v>16</v>
      </c>
      <c r="BG4" s="66" t="s">
        <v>16</v>
      </c>
      <c r="BH4" s="66" t="s">
        <v>14</v>
      </c>
    </row>
    <row r="5" spans="1:65" ht="24.75" customHeight="1" x14ac:dyDescent="0.25">
      <c r="A5" s="66" t="s">
        <v>238</v>
      </c>
      <c r="B5" s="66" t="s">
        <v>29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16</v>
      </c>
      <c r="K5" s="66" t="s">
        <v>16</v>
      </c>
      <c r="L5" s="66" t="s">
        <v>16</v>
      </c>
      <c r="M5" s="66" t="s">
        <v>17</v>
      </c>
      <c r="N5" s="66" t="s">
        <v>16</v>
      </c>
      <c r="O5" s="66" t="s">
        <v>17</v>
      </c>
      <c r="P5" s="66" t="s">
        <v>14</v>
      </c>
      <c r="Q5" s="66" t="s">
        <v>14</v>
      </c>
      <c r="R5" s="66" t="s">
        <v>16</v>
      </c>
      <c r="S5" s="66" t="s">
        <v>20</v>
      </c>
      <c r="T5" s="66" t="s">
        <v>16</v>
      </c>
      <c r="U5" s="66" t="s">
        <v>15</v>
      </c>
      <c r="AJ5" s="66" t="s">
        <v>16</v>
      </c>
      <c r="AK5" s="66" t="s">
        <v>16</v>
      </c>
      <c r="AL5" s="66" t="s">
        <v>17</v>
      </c>
      <c r="AM5" s="66" t="s">
        <v>16</v>
      </c>
      <c r="AN5" s="66" t="s">
        <v>16</v>
      </c>
      <c r="AO5" s="66" t="s">
        <v>17</v>
      </c>
      <c r="AP5" s="66" t="s">
        <v>16</v>
      </c>
      <c r="AQ5" s="66" t="s">
        <v>14</v>
      </c>
      <c r="AR5" s="66" t="s">
        <v>14</v>
      </c>
      <c r="AS5" s="66" t="s">
        <v>17</v>
      </c>
      <c r="AT5" s="66" t="s">
        <v>18</v>
      </c>
      <c r="AU5" s="66" t="s">
        <v>16</v>
      </c>
      <c r="AV5" s="66" t="s">
        <v>14</v>
      </c>
      <c r="AW5" s="66" t="s">
        <v>16</v>
      </c>
      <c r="AX5" s="66" t="s">
        <v>16</v>
      </c>
      <c r="AY5" s="66" t="s">
        <v>12</v>
      </c>
      <c r="AZ5" s="66" t="s">
        <v>14</v>
      </c>
      <c r="BA5" s="66" t="s">
        <v>14</v>
      </c>
      <c r="BB5" s="66" t="s">
        <v>14</v>
      </c>
      <c r="BC5" s="66" t="s">
        <v>14</v>
      </c>
      <c r="BD5" s="66" t="s">
        <v>16</v>
      </c>
      <c r="BE5" s="66" t="s">
        <v>16</v>
      </c>
      <c r="BF5" s="66" t="s">
        <v>16</v>
      </c>
      <c r="BG5" s="66" t="s">
        <v>14</v>
      </c>
      <c r="BH5" s="66" t="s">
        <v>14</v>
      </c>
    </row>
    <row r="6" spans="1:65" ht="24.75" customHeight="1" x14ac:dyDescent="0.25">
      <c r="A6" s="66" t="s">
        <v>238</v>
      </c>
      <c r="B6" s="66" t="s">
        <v>29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12</v>
      </c>
      <c r="N6" s="66" t="s">
        <v>12</v>
      </c>
      <c r="O6" s="66" t="s">
        <v>12</v>
      </c>
      <c r="P6" s="66" t="s">
        <v>14</v>
      </c>
      <c r="Q6" s="66" t="s">
        <v>12</v>
      </c>
      <c r="R6" s="66" t="s">
        <v>12</v>
      </c>
      <c r="S6" s="66" t="s">
        <v>12</v>
      </c>
      <c r="T6" s="66" t="s">
        <v>20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19</v>
      </c>
      <c r="AQ6" s="66" t="s">
        <v>12</v>
      </c>
      <c r="AR6" s="66" t="s">
        <v>19</v>
      </c>
      <c r="AS6" s="66" t="s">
        <v>19</v>
      </c>
      <c r="AT6" s="66" t="s">
        <v>19</v>
      </c>
      <c r="AU6" s="66" t="s">
        <v>19</v>
      </c>
      <c r="AV6" s="66" t="s">
        <v>14</v>
      </c>
      <c r="AW6" s="66" t="s">
        <v>14</v>
      </c>
      <c r="AX6" s="66" t="s">
        <v>19</v>
      </c>
      <c r="AY6" s="66" t="s">
        <v>20</v>
      </c>
      <c r="AZ6" s="66" t="s">
        <v>20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238</v>
      </c>
      <c r="B7" s="66" t="s">
        <v>29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16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12</v>
      </c>
      <c r="AS7" s="66" t="s">
        <v>12</v>
      </c>
      <c r="AT7" s="66" t="s">
        <v>12</v>
      </c>
      <c r="AU7" s="66" t="s">
        <v>12</v>
      </c>
      <c r="AV7" s="66" t="s">
        <v>12</v>
      </c>
      <c r="AW7" s="66" t="s">
        <v>12</v>
      </c>
      <c r="AX7" s="66" t="s">
        <v>12</v>
      </c>
      <c r="AY7" s="66" t="s">
        <v>12</v>
      </c>
      <c r="AZ7" s="66" t="s">
        <v>12</v>
      </c>
      <c r="BA7" s="66" t="s">
        <v>12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238</v>
      </c>
      <c r="B8" s="66" t="s">
        <v>29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14</v>
      </c>
      <c r="N8" s="66" t="s">
        <v>12</v>
      </c>
      <c r="O8" s="66" t="s">
        <v>14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14</v>
      </c>
      <c r="U8" s="66" t="s">
        <v>15</v>
      </c>
      <c r="AJ8" s="66" t="s">
        <v>14</v>
      </c>
      <c r="AK8" s="66" t="s">
        <v>14</v>
      </c>
      <c r="AL8" s="66" t="s">
        <v>14</v>
      </c>
      <c r="AM8" s="66" t="s">
        <v>14</v>
      </c>
      <c r="AN8" s="66" t="s">
        <v>14</v>
      </c>
      <c r="AO8" s="66" t="s">
        <v>12</v>
      </c>
      <c r="AP8" s="66" t="s">
        <v>14</v>
      </c>
      <c r="AQ8" s="66" t="s">
        <v>14</v>
      </c>
      <c r="AR8" s="66" t="s">
        <v>14</v>
      </c>
      <c r="AS8" s="66" t="s">
        <v>14</v>
      </c>
      <c r="AT8" s="66" t="s">
        <v>16</v>
      </c>
      <c r="AU8" s="66" t="s">
        <v>16</v>
      </c>
      <c r="AV8" s="66" t="s">
        <v>12</v>
      </c>
      <c r="AW8" s="66" t="s">
        <v>12</v>
      </c>
      <c r="AX8" s="66" t="s">
        <v>14</v>
      </c>
      <c r="AY8" s="66" t="s">
        <v>16</v>
      </c>
      <c r="AZ8" s="66" t="s">
        <v>17</v>
      </c>
      <c r="BA8" s="66" t="s">
        <v>17</v>
      </c>
      <c r="BB8" s="66" t="s">
        <v>14</v>
      </c>
      <c r="BC8" s="66" t="s">
        <v>14</v>
      </c>
      <c r="BD8" s="66" t="s">
        <v>16</v>
      </c>
      <c r="BE8" s="66" t="s">
        <v>14</v>
      </c>
      <c r="BF8" s="66" t="s">
        <v>14</v>
      </c>
      <c r="BG8" s="66" t="s">
        <v>14</v>
      </c>
      <c r="BH8" s="66" t="s">
        <v>14</v>
      </c>
    </row>
    <row r="9" spans="1:65" ht="24.75" customHeight="1" x14ac:dyDescent="0.25">
      <c r="A9" s="66" t="s">
        <v>238</v>
      </c>
      <c r="B9" s="66" t="s">
        <v>29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14</v>
      </c>
      <c r="L9" s="66" t="s">
        <v>14</v>
      </c>
      <c r="M9" s="66" t="s">
        <v>16</v>
      </c>
      <c r="N9" s="66" t="s">
        <v>14</v>
      </c>
      <c r="O9" s="66" t="s">
        <v>14</v>
      </c>
      <c r="P9" s="66" t="s">
        <v>12</v>
      </c>
      <c r="Q9" s="66" t="s">
        <v>12</v>
      </c>
      <c r="R9" s="66" t="s">
        <v>12</v>
      </c>
      <c r="S9" s="66" t="s">
        <v>14</v>
      </c>
      <c r="T9" s="66" t="s">
        <v>14</v>
      </c>
      <c r="U9" s="66" t="s">
        <v>15</v>
      </c>
      <c r="AJ9" s="66" t="s">
        <v>14</v>
      </c>
      <c r="AK9" s="66" t="s">
        <v>14</v>
      </c>
      <c r="AL9" s="66" t="s">
        <v>14</v>
      </c>
      <c r="AM9" s="66" t="s">
        <v>14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14</v>
      </c>
      <c r="AT9" s="66" t="s">
        <v>14</v>
      </c>
      <c r="AU9" s="66" t="s">
        <v>14</v>
      </c>
      <c r="AV9" s="66" t="s">
        <v>14</v>
      </c>
      <c r="AW9" s="66" t="s">
        <v>16</v>
      </c>
      <c r="AX9" s="66" t="s">
        <v>17</v>
      </c>
      <c r="AY9" s="66" t="s">
        <v>14</v>
      </c>
      <c r="AZ9" s="66" t="s">
        <v>16</v>
      </c>
      <c r="BA9" s="66" t="s">
        <v>17</v>
      </c>
      <c r="BB9" s="66" t="s">
        <v>14</v>
      </c>
      <c r="BC9" s="66" t="s">
        <v>14</v>
      </c>
      <c r="BD9" s="66" t="s">
        <v>14</v>
      </c>
      <c r="BE9" s="66" t="s">
        <v>16</v>
      </c>
      <c r="BF9" s="66" t="s">
        <v>16</v>
      </c>
      <c r="BG9" s="66" t="s">
        <v>14</v>
      </c>
      <c r="BH9" s="66" t="s">
        <v>14</v>
      </c>
    </row>
    <row r="10" spans="1:65" ht="24.75" customHeight="1" x14ac:dyDescent="0.25">
      <c r="A10" s="66" t="s">
        <v>238</v>
      </c>
      <c r="B10" s="66" t="s">
        <v>29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16</v>
      </c>
      <c r="H10" s="66" t="s">
        <v>14</v>
      </c>
      <c r="I10" s="66" t="s">
        <v>16</v>
      </c>
      <c r="J10" s="66" t="s">
        <v>16</v>
      </c>
      <c r="K10" s="66" t="s">
        <v>14</v>
      </c>
      <c r="L10" s="66" t="s">
        <v>17</v>
      </c>
      <c r="M10" s="66" t="s">
        <v>16</v>
      </c>
      <c r="N10" s="66" t="s">
        <v>14</v>
      </c>
      <c r="O10" s="66" t="s">
        <v>14</v>
      </c>
      <c r="P10" s="66" t="s">
        <v>14</v>
      </c>
      <c r="Q10" s="66" t="s">
        <v>17</v>
      </c>
      <c r="R10" s="66" t="s">
        <v>17</v>
      </c>
      <c r="S10" s="66" t="s">
        <v>17</v>
      </c>
      <c r="T10" s="66" t="s">
        <v>16</v>
      </c>
      <c r="U10" s="66" t="s">
        <v>15</v>
      </c>
      <c r="AJ10" s="66" t="s">
        <v>16</v>
      </c>
      <c r="AK10" s="66" t="s">
        <v>17</v>
      </c>
      <c r="AL10" s="66" t="s">
        <v>14</v>
      </c>
      <c r="AM10" s="66" t="s">
        <v>17</v>
      </c>
      <c r="AN10" s="66" t="s">
        <v>17</v>
      </c>
      <c r="AO10" s="66" t="s">
        <v>14</v>
      </c>
      <c r="AP10" s="66" t="s">
        <v>16</v>
      </c>
      <c r="AQ10" s="66" t="s">
        <v>14</v>
      </c>
      <c r="AR10" s="66" t="s">
        <v>16</v>
      </c>
      <c r="AS10" s="66" t="s">
        <v>17</v>
      </c>
      <c r="AT10" s="66" t="s">
        <v>16</v>
      </c>
      <c r="AU10" s="66" t="s">
        <v>16</v>
      </c>
      <c r="AV10" s="66" t="s">
        <v>17</v>
      </c>
      <c r="AW10" s="66" t="s">
        <v>16</v>
      </c>
      <c r="AX10" s="66" t="s">
        <v>17</v>
      </c>
      <c r="AY10" s="66" t="s">
        <v>17</v>
      </c>
      <c r="AZ10" s="66" t="s">
        <v>16</v>
      </c>
      <c r="BA10" s="66" t="s">
        <v>17</v>
      </c>
      <c r="BB10" s="66" t="s">
        <v>17</v>
      </c>
      <c r="BC10" s="66" t="s">
        <v>17</v>
      </c>
      <c r="BD10" s="66" t="s">
        <v>16</v>
      </c>
      <c r="BE10" s="66" t="s">
        <v>16</v>
      </c>
      <c r="BF10" s="66" t="s">
        <v>16</v>
      </c>
      <c r="BG10" s="66" t="s">
        <v>16</v>
      </c>
      <c r="BH10" s="66" t="s">
        <v>17</v>
      </c>
    </row>
    <row r="11" spans="1:65" ht="24.75" customHeight="1" x14ac:dyDescent="0.25">
      <c r="A11" s="66" t="s">
        <v>238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14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12</v>
      </c>
      <c r="U11" s="66" t="s">
        <v>15</v>
      </c>
      <c r="AJ11" s="66" t="s">
        <v>16</v>
      </c>
      <c r="AK11" s="66" t="s">
        <v>12</v>
      </c>
      <c r="AL11" s="66" t="s">
        <v>12</v>
      </c>
      <c r="AM11" s="66" t="s">
        <v>14</v>
      </c>
      <c r="AN11" s="66" t="s">
        <v>12</v>
      </c>
      <c r="AO11" s="66" t="s">
        <v>12</v>
      </c>
      <c r="AP11" s="66" t="s">
        <v>12</v>
      </c>
      <c r="AQ11" s="66" t="s">
        <v>14</v>
      </c>
      <c r="AR11" s="66" t="s">
        <v>14</v>
      </c>
      <c r="AS11" s="66" t="s">
        <v>14</v>
      </c>
      <c r="AT11" s="66" t="s">
        <v>14</v>
      </c>
      <c r="AU11" s="66" t="s">
        <v>14</v>
      </c>
      <c r="AV11" s="66" t="s">
        <v>14</v>
      </c>
      <c r="AW11" s="66" t="s">
        <v>14</v>
      </c>
      <c r="AX11" s="66" t="s">
        <v>14</v>
      </c>
      <c r="AY11" s="66" t="s">
        <v>14</v>
      </c>
      <c r="AZ11" s="66" t="s">
        <v>14</v>
      </c>
      <c r="BA11" s="66" t="s">
        <v>14</v>
      </c>
      <c r="BB11" s="66" t="s">
        <v>14</v>
      </c>
      <c r="BC11" s="66" t="s">
        <v>12</v>
      </c>
      <c r="BD11" s="66" t="s">
        <v>12</v>
      </c>
      <c r="BE11" s="66" t="s">
        <v>12</v>
      </c>
      <c r="BF11" s="66" t="s">
        <v>19</v>
      </c>
      <c r="BG11" s="66" t="s">
        <v>12</v>
      </c>
      <c r="BH11" s="66" t="s">
        <v>12</v>
      </c>
    </row>
    <row r="12" spans="1:65" ht="24.75" customHeight="1" x14ac:dyDescent="0.25">
      <c r="A12" s="66" t="s">
        <v>238</v>
      </c>
      <c r="B12" s="66" t="s">
        <v>29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18</v>
      </c>
      <c r="H12" s="66" t="s">
        <v>18</v>
      </c>
      <c r="I12" s="66" t="s">
        <v>18</v>
      </c>
      <c r="J12" s="66" t="s">
        <v>12</v>
      </c>
      <c r="K12" s="66" t="s">
        <v>17</v>
      </c>
      <c r="L12" s="66" t="s">
        <v>14</v>
      </c>
      <c r="M12" s="66" t="s">
        <v>16</v>
      </c>
      <c r="N12" s="66" t="s">
        <v>14</v>
      </c>
      <c r="O12" s="66" t="s">
        <v>17</v>
      </c>
      <c r="P12" s="66" t="s">
        <v>12</v>
      </c>
      <c r="Q12" s="66" t="s">
        <v>12</v>
      </c>
      <c r="R12" s="66" t="s">
        <v>14</v>
      </c>
      <c r="S12" s="66" t="s">
        <v>14</v>
      </c>
      <c r="T12" s="66" t="s">
        <v>12</v>
      </c>
      <c r="U12" s="66" t="s">
        <v>15</v>
      </c>
      <c r="AJ12" s="66" t="s">
        <v>14</v>
      </c>
      <c r="AK12" s="66" t="s">
        <v>12</v>
      </c>
      <c r="AL12" s="66" t="s">
        <v>14</v>
      </c>
      <c r="AM12" s="66" t="s">
        <v>14</v>
      </c>
      <c r="AN12" s="66" t="s">
        <v>14</v>
      </c>
      <c r="AO12" s="66" t="s">
        <v>14</v>
      </c>
      <c r="AP12" s="66" t="s">
        <v>14</v>
      </c>
      <c r="AQ12" s="66" t="s">
        <v>12</v>
      </c>
      <c r="AR12" s="66" t="s">
        <v>14</v>
      </c>
      <c r="AS12" s="66" t="s">
        <v>14</v>
      </c>
      <c r="AT12" s="66" t="s">
        <v>17</v>
      </c>
      <c r="AU12" s="66" t="s">
        <v>12</v>
      </c>
      <c r="AV12" s="66" t="s">
        <v>14</v>
      </c>
      <c r="AW12" s="66" t="s">
        <v>14</v>
      </c>
      <c r="AX12" s="66" t="s">
        <v>16</v>
      </c>
      <c r="AY12" s="66" t="s">
        <v>14</v>
      </c>
      <c r="AZ12" s="66" t="s">
        <v>14</v>
      </c>
      <c r="BA12" s="66" t="s">
        <v>16</v>
      </c>
      <c r="BB12" s="66" t="s">
        <v>14</v>
      </c>
      <c r="BC12" s="66" t="s">
        <v>14</v>
      </c>
      <c r="BD12" s="66" t="s">
        <v>14</v>
      </c>
      <c r="BE12" s="66" t="s">
        <v>14</v>
      </c>
      <c r="BF12" s="66" t="s">
        <v>18</v>
      </c>
      <c r="BG12" s="66" t="s">
        <v>14</v>
      </c>
      <c r="BH12" s="66" t="s">
        <v>14</v>
      </c>
    </row>
    <row r="13" spans="1:65" ht="24.75" customHeight="1" x14ac:dyDescent="0.25">
      <c r="A13" s="66" t="s">
        <v>238</v>
      </c>
      <c r="B13" s="66" t="s">
        <v>29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12</v>
      </c>
      <c r="N13" s="66" t="s">
        <v>12</v>
      </c>
      <c r="O13" s="66" t="s">
        <v>12</v>
      </c>
      <c r="P13" s="66" t="s">
        <v>12</v>
      </c>
      <c r="Q13" s="66" t="s">
        <v>14</v>
      </c>
      <c r="R13" s="66" t="s">
        <v>12</v>
      </c>
      <c r="S13" s="66" t="s">
        <v>12</v>
      </c>
      <c r="T13" s="66" t="s">
        <v>19</v>
      </c>
      <c r="U13" s="66" t="s">
        <v>15</v>
      </c>
      <c r="AJ13" s="66" t="s">
        <v>14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19</v>
      </c>
      <c r="AR13" s="66" t="s">
        <v>19</v>
      </c>
      <c r="AS13" s="66" t="s">
        <v>19</v>
      </c>
      <c r="AT13" s="66" t="s">
        <v>19</v>
      </c>
      <c r="AU13" s="66" t="s">
        <v>19</v>
      </c>
      <c r="AV13" s="66" t="s">
        <v>12</v>
      </c>
      <c r="AW13" s="66" t="s">
        <v>19</v>
      </c>
      <c r="AX13" s="66" t="s">
        <v>19</v>
      </c>
      <c r="AY13" s="66" t="s">
        <v>16</v>
      </c>
      <c r="AZ13" s="66" t="s">
        <v>19</v>
      </c>
      <c r="BA13" s="66" t="s">
        <v>19</v>
      </c>
      <c r="BB13" s="66" t="s">
        <v>19</v>
      </c>
      <c r="BC13" s="66" t="s">
        <v>19</v>
      </c>
      <c r="BD13" s="66" t="s">
        <v>19</v>
      </c>
      <c r="BE13" s="66" t="s">
        <v>19</v>
      </c>
      <c r="BF13" s="66" t="s">
        <v>19</v>
      </c>
      <c r="BG13" s="66" t="s">
        <v>14</v>
      </c>
      <c r="BH13" s="66" t="s">
        <v>14</v>
      </c>
    </row>
    <row r="14" spans="1:65" ht="24.75" customHeight="1" x14ac:dyDescent="0.25">
      <c r="A14" s="66" t="s">
        <v>238</v>
      </c>
      <c r="B14" s="66" t="s">
        <v>29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14</v>
      </c>
      <c r="H14" s="66" t="s">
        <v>14</v>
      </c>
      <c r="I14" s="66" t="s">
        <v>14</v>
      </c>
      <c r="J14" s="66" t="s">
        <v>16</v>
      </c>
      <c r="K14" s="66" t="s">
        <v>16</v>
      </c>
      <c r="L14" s="66" t="s">
        <v>14</v>
      </c>
      <c r="M14" s="66" t="s">
        <v>16</v>
      </c>
      <c r="N14" s="66" t="s">
        <v>16</v>
      </c>
      <c r="O14" s="66" t="s">
        <v>16</v>
      </c>
      <c r="P14" s="66" t="s">
        <v>14</v>
      </c>
      <c r="Q14" s="66" t="s">
        <v>16</v>
      </c>
      <c r="R14" s="66" t="s">
        <v>14</v>
      </c>
      <c r="S14" s="66" t="s">
        <v>14</v>
      </c>
      <c r="T14" s="66" t="s">
        <v>14</v>
      </c>
      <c r="U14" s="66" t="s">
        <v>15</v>
      </c>
      <c r="AJ14" s="66" t="s">
        <v>14</v>
      </c>
      <c r="AK14" s="66" t="s">
        <v>14</v>
      </c>
      <c r="AL14" s="66" t="s">
        <v>16</v>
      </c>
      <c r="AM14" s="66" t="s">
        <v>16</v>
      </c>
      <c r="AN14" s="66" t="s">
        <v>14</v>
      </c>
      <c r="AO14" s="66" t="s">
        <v>14</v>
      </c>
      <c r="AP14" s="66" t="s">
        <v>14</v>
      </c>
      <c r="AQ14" s="66" t="s">
        <v>14</v>
      </c>
      <c r="AR14" s="66" t="s">
        <v>14</v>
      </c>
      <c r="AS14" s="66" t="s">
        <v>17</v>
      </c>
      <c r="AT14" s="66" t="s">
        <v>18</v>
      </c>
      <c r="AU14" s="66" t="s">
        <v>14</v>
      </c>
      <c r="AV14" s="66" t="s">
        <v>16</v>
      </c>
      <c r="AW14" s="66" t="s">
        <v>17</v>
      </c>
      <c r="AX14" s="66" t="s">
        <v>17</v>
      </c>
      <c r="AY14" s="66" t="s">
        <v>16</v>
      </c>
      <c r="AZ14" s="66" t="s">
        <v>17</v>
      </c>
      <c r="BA14" s="66" t="s">
        <v>17</v>
      </c>
      <c r="BB14" s="66" t="s">
        <v>19</v>
      </c>
      <c r="BC14" s="66" t="s">
        <v>19</v>
      </c>
      <c r="BD14" s="66" t="s">
        <v>19</v>
      </c>
      <c r="BE14" s="66" t="s">
        <v>19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6" t="s">
        <v>238</v>
      </c>
      <c r="B15" s="66" t="s">
        <v>29</v>
      </c>
      <c r="C15" s="66" t="s">
        <v>15</v>
      </c>
      <c r="D15" s="66" t="s">
        <v>15</v>
      </c>
      <c r="E15" s="66" t="s">
        <v>13</v>
      </c>
      <c r="F15" s="66" t="s">
        <v>15</v>
      </c>
      <c r="G15" s="66" t="s">
        <v>20</v>
      </c>
      <c r="H15" s="66" t="s">
        <v>20</v>
      </c>
      <c r="I15" s="66" t="s">
        <v>20</v>
      </c>
      <c r="J15" s="66" t="s">
        <v>20</v>
      </c>
      <c r="K15" s="66" t="s">
        <v>20</v>
      </c>
      <c r="L15" s="66" t="s">
        <v>20</v>
      </c>
      <c r="M15" s="66" t="s">
        <v>20</v>
      </c>
      <c r="N15" s="66" t="s">
        <v>20</v>
      </c>
      <c r="O15" s="66" t="s">
        <v>20</v>
      </c>
      <c r="P15" s="66" t="s">
        <v>20</v>
      </c>
      <c r="Q15" s="66" t="s">
        <v>20</v>
      </c>
      <c r="R15" s="66" t="s">
        <v>20</v>
      </c>
      <c r="S15" s="66" t="s">
        <v>20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14</v>
      </c>
      <c r="AO15" s="66" t="s">
        <v>14</v>
      </c>
      <c r="AP15" s="66" t="s">
        <v>14</v>
      </c>
      <c r="AQ15" s="66" t="s">
        <v>14</v>
      </c>
      <c r="AR15" s="66" t="s">
        <v>12</v>
      </c>
      <c r="AS15" s="66" t="s">
        <v>14</v>
      </c>
      <c r="AT15" s="66" t="s">
        <v>16</v>
      </c>
      <c r="AU15" s="66" t="s">
        <v>14</v>
      </c>
      <c r="AV15" s="66" t="s">
        <v>14</v>
      </c>
      <c r="AW15" s="66" t="s">
        <v>20</v>
      </c>
      <c r="AX15" s="66" t="s">
        <v>20</v>
      </c>
      <c r="AY15" s="66" t="s">
        <v>14</v>
      </c>
      <c r="AZ15" s="66" t="s">
        <v>20</v>
      </c>
      <c r="BA15" s="66" t="s">
        <v>20</v>
      </c>
      <c r="BB15" s="66" t="s">
        <v>19</v>
      </c>
      <c r="BC15" s="66" t="s">
        <v>14</v>
      </c>
      <c r="BD15" s="66" t="s">
        <v>19</v>
      </c>
      <c r="BE15" s="66" t="s">
        <v>12</v>
      </c>
      <c r="BF15" s="66" t="s">
        <v>19</v>
      </c>
      <c r="BG15" s="66" t="s">
        <v>14</v>
      </c>
      <c r="BH15" s="66" t="s">
        <v>14</v>
      </c>
    </row>
    <row r="16" spans="1:65" ht="24.75" customHeight="1" x14ac:dyDescent="0.25">
      <c r="A16" s="66" t="s">
        <v>238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20</v>
      </c>
      <c r="N16" s="66" t="s">
        <v>14</v>
      </c>
      <c r="O16" s="66" t="s">
        <v>14</v>
      </c>
      <c r="P16" s="66" t="s">
        <v>14</v>
      </c>
      <c r="Q16" s="66" t="s">
        <v>12</v>
      </c>
      <c r="R16" s="66" t="s">
        <v>12</v>
      </c>
      <c r="S16" s="66" t="s">
        <v>12</v>
      </c>
      <c r="T16" s="66" t="s">
        <v>19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12</v>
      </c>
      <c r="AS16" s="66" t="s">
        <v>12</v>
      </c>
      <c r="AT16" s="66" t="s">
        <v>12</v>
      </c>
      <c r="AU16" s="66" t="s">
        <v>12</v>
      </c>
      <c r="AV16" s="66" t="s">
        <v>12</v>
      </c>
      <c r="AW16" s="66" t="s">
        <v>14</v>
      </c>
      <c r="AX16" s="66" t="s">
        <v>20</v>
      </c>
      <c r="AY16" s="66" t="s">
        <v>12</v>
      </c>
      <c r="AZ16" s="66" t="s">
        <v>12</v>
      </c>
      <c r="BA16" s="66" t="s">
        <v>20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12</v>
      </c>
      <c r="BG16" s="66" t="s">
        <v>12</v>
      </c>
      <c r="BH16" s="66" t="s">
        <v>12</v>
      </c>
    </row>
    <row r="17" spans="1:61" ht="24.75" customHeight="1" x14ac:dyDescent="0.25">
      <c r="A17" s="66" t="s">
        <v>238</v>
      </c>
      <c r="B17" s="66" t="s">
        <v>29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12</v>
      </c>
      <c r="H17" s="66" t="s">
        <v>12</v>
      </c>
      <c r="I17" s="66" t="s">
        <v>16</v>
      </c>
      <c r="J17" s="66" t="s">
        <v>17</v>
      </c>
      <c r="K17" s="66" t="s">
        <v>16</v>
      </c>
      <c r="L17" s="66" t="s">
        <v>17</v>
      </c>
      <c r="M17" s="66" t="s">
        <v>12</v>
      </c>
      <c r="N17" s="66" t="s">
        <v>17</v>
      </c>
      <c r="O17" s="66" t="s">
        <v>16</v>
      </c>
      <c r="P17" s="66" t="s">
        <v>17</v>
      </c>
      <c r="Q17" s="66" t="s">
        <v>18</v>
      </c>
      <c r="R17" s="66" t="s">
        <v>18</v>
      </c>
      <c r="S17" s="66" t="s">
        <v>18</v>
      </c>
      <c r="T17" s="66" t="s">
        <v>12</v>
      </c>
      <c r="U17" s="66" t="s">
        <v>15</v>
      </c>
      <c r="AJ17" s="66" t="s">
        <v>16</v>
      </c>
      <c r="AK17" s="66" t="s">
        <v>17</v>
      </c>
      <c r="AL17" s="66" t="s">
        <v>17</v>
      </c>
      <c r="AM17" s="66" t="s">
        <v>18</v>
      </c>
      <c r="AN17" s="66" t="s">
        <v>17</v>
      </c>
      <c r="AO17" s="66" t="s">
        <v>17</v>
      </c>
      <c r="AP17" s="66" t="s">
        <v>17</v>
      </c>
      <c r="AQ17" s="66" t="s">
        <v>19</v>
      </c>
      <c r="AR17" s="66" t="s">
        <v>19</v>
      </c>
      <c r="AS17" s="66" t="s">
        <v>19</v>
      </c>
      <c r="AT17" s="66" t="s">
        <v>19</v>
      </c>
      <c r="AU17" s="66" t="s">
        <v>19</v>
      </c>
      <c r="AV17" s="66" t="s">
        <v>16</v>
      </c>
      <c r="AW17" s="66" t="s">
        <v>16</v>
      </c>
      <c r="AX17" s="66" t="s">
        <v>19</v>
      </c>
      <c r="AY17" s="66" t="s">
        <v>16</v>
      </c>
      <c r="AZ17" s="66" t="s">
        <v>16</v>
      </c>
      <c r="BA17" s="66" t="s">
        <v>19</v>
      </c>
      <c r="BB17" s="66" t="s">
        <v>18</v>
      </c>
      <c r="BC17" s="66" t="s">
        <v>18</v>
      </c>
      <c r="BD17" s="66" t="s">
        <v>18</v>
      </c>
      <c r="BE17" s="66" t="s">
        <v>19</v>
      </c>
      <c r="BF17" s="66" t="s">
        <v>19</v>
      </c>
      <c r="BG17" s="66" t="s">
        <v>19</v>
      </c>
      <c r="BH17" s="66" t="s">
        <v>19</v>
      </c>
    </row>
    <row r="18" spans="1:61" ht="24.75" customHeight="1" x14ac:dyDescent="0.25">
      <c r="A18" s="66" t="s">
        <v>238</v>
      </c>
      <c r="B18" s="66" t="s">
        <v>29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12</v>
      </c>
      <c r="H18" s="66" t="s">
        <v>12</v>
      </c>
      <c r="I18" s="66" t="s">
        <v>12</v>
      </c>
      <c r="J18" s="66" t="s">
        <v>12</v>
      </c>
      <c r="K18" s="66" t="s">
        <v>14</v>
      </c>
      <c r="L18" s="66" t="s">
        <v>14</v>
      </c>
      <c r="M18" s="66" t="s">
        <v>12</v>
      </c>
      <c r="N18" s="66" t="s">
        <v>12</v>
      </c>
      <c r="O18" s="66" t="s">
        <v>12</v>
      </c>
      <c r="P18" s="66" t="s">
        <v>12</v>
      </c>
      <c r="Q18" s="66" t="s">
        <v>19</v>
      </c>
      <c r="R18" s="66" t="s">
        <v>12</v>
      </c>
      <c r="S18" s="66" t="s">
        <v>19</v>
      </c>
      <c r="T18" s="66" t="s">
        <v>12</v>
      </c>
      <c r="U18" s="66" t="s">
        <v>15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12</v>
      </c>
      <c r="AO18" s="66" t="s">
        <v>14</v>
      </c>
      <c r="AP18" s="66" t="s">
        <v>14</v>
      </c>
      <c r="AQ18" s="66" t="s">
        <v>16</v>
      </c>
      <c r="AR18" s="66" t="s">
        <v>16</v>
      </c>
      <c r="AS18" s="66" t="s">
        <v>16</v>
      </c>
      <c r="AT18" s="66" t="s">
        <v>17</v>
      </c>
      <c r="AU18" s="66" t="s">
        <v>16</v>
      </c>
      <c r="AV18" s="66" t="s">
        <v>12</v>
      </c>
      <c r="AW18" s="66" t="s">
        <v>12</v>
      </c>
      <c r="AX18" s="66" t="s">
        <v>14</v>
      </c>
      <c r="AY18" s="66" t="s">
        <v>12</v>
      </c>
      <c r="AZ18" s="66" t="s">
        <v>12</v>
      </c>
      <c r="BA18" s="66" t="s">
        <v>14</v>
      </c>
      <c r="BB18" s="66" t="s">
        <v>12</v>
      </c>
      <c r="BC18" s="66" t="s">
        <v>14</v>
      </c>
      <c r="BD18" s="66" t="s">
        <v>14</v>
      </c>
      <c r="BE18" s="66" t="s">
        <v>19</v>
      </c>
      <c r="BF18" s="66" t="s">
        <v>12</v>
      </c>
      <c r="BG18" s="66" t="s">
        <v>12</v>
      </c>
      <c r="BH18" s="66" t="s">
        <v>12</v>
      </c>
    </row>
    <row r="19" spans="1:61" ht="24.75" customHeight="1" x14ac:dyDescent="0.25">
      <c r="A19" s="69"/>
      <c r="B19" s="7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45.75" customHeight="1" x14ac:dyDescent="0.25">
      <c r="A20" s="69"/>
      <c r="B20" s="70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32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71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32.2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32.25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</sheetData>
  <conditionalFormatting sqref="A2:A18">
    <cfRule type="uniqueValues" dxfId="0" priority="1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COUNTIF(Resp[18],B6)</f>
        <v>5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COUNTIF(Resp[18],B7)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11.76</v>
      </c>
      <c r="E12" s="25">
        <f t="shared" si="0"/>
        <v>11.765000000000001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222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COUNTIF(Resp[19],B6)</f>
        <v>7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COUNTIF(Resp[19],B7)</f>
        <v>4</v>
      </c>
      <c r="D7" s="8">
        <f t="shared" ref="D7:D12" si="1">ROUND($C7/C$13*100,2)</f>
        <v>23.53</v>
      </c>
      <c r="E7" s="18">
        <f t="shared" si="0"/>
        <v>23.529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64.706000000000003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4</v>
      </c>
      <c r="E21" s="36">
        <f>ROUND(D21/SUM(D19:D22)*100,3)</f>
        <v>23.529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222</v>
      </c>
      <c r="B3" s="8" t="str">
        <f>VLOOKUP(A$2, Pós[], 4, FALSE)</f>
        <v>Alunos Pós-Graduação Stricto Sensu: Questão 20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17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227</v>
      </c>
      <c r="C8" s="15">
        <f>SUM(C6:C7)</f>
        <v>17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222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222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222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222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90</v>
      </c>
      <c r="B1" s="3" t="s">
        <v>91</v>
      </c>
      <c r="C1" s="4" t="s">
        <v>92</v>
      </c>
      <c r="D1" s="4" t="s">
        <v>93</v>
      </c>
      <c r="E1" s="5" t="s">
        <v>94</v>
      </c>
    </row>
    <row r="2" spans="1:5" x14ac:dyDescent="0.25">
      <c r="A2" s="6" t="s">
        <v>32</v>
      </c>
      <c r="B2" t="s">
        <v>95</v>
      </c>
      <c r="C2" s="1" t="s">
        <v>96</v>
      </c>
      <c r="D2" s="11" t="s">
        <v>97</v>
      </c>
    </row>
    <row r="3" spans="1:5" x14ac:dyDescent="0.25">
      <c r="A3" s="6" t="s">
        <v>33</v>
      </c>
      <c r="B3" t="s">
        <v>95</v>
      </c>
      <c r="C3" s="1" t="s">
        <v>98</v>
      </c>
      <c r="D3" s="11" t="s">
        <v>99</v>
      </c>
    </row>
    <row r="4" spans="1:5" x14ac:dyDescent="0.25">
      <c r="A4" s="6" t="s">
        <v>34</v>
      </c>
      <c r="B4" t="s">
        <v>95</v>
      </c>
      <c r="C4" s="1" t="s">
        <v>100</v>
      </c>
      <c r="D4" s="11" t="s">
        <v>101</v>
      </c>
    </row>
    <row r="5" spans="1:5" x14ac:dyDescent="0.25">
      <c r="A5" s="6" t="s">
        <v>35</v>
      </c>
      <c r="B5" t="s">
        <v>95</v>
      </c>
      <c r="C5" s="1" t="s">
        <v>102</v>
      </c>
      <c r="D5" s="11" t="s">
        <v>103</v>
      </c>
    </row>
    <row r="6" spans="1:5" x14ac:dyDescent="0.25">
      <c r="A6" s="6" t="s">
        <v>104</v>
      </c>
      <c r="B6" t="s">
        <v>105</v>
      </c>
      <c r="C6" s="1" t="s">
        <v>106</v>
      </c>
      <c r="D6" s="11" t="s">
        <v>107</v>
      </c>
    </row>
    <row r="7" spans="1:5" x14ac:dyDescent="0.25">
      <c r="A7" s="6" t="s">
        <v>36</v>
      </c>
      <c r="B7" t="s">
        <v>108</v>
      </c>
      <c r="C7" s="1" t="s">
        <v>109</v>
      </c>
      <c r="D7" s="11" t="s">
        <v>110</v>
      </c>
    </row>
    <row r="8" spans="1:5" x14ac:dyDescent="0.25">
      <c r="A8" s="6" t="s">
        <v>37</v>
      </c>
      <c r="B8" t="s">
        <v>108</v>
      </c>
      <c r="C8" s="1" t="s">
        <v>111</v>
      </c>
      <c r="D8" s="11" t="s">
        <v>112</v>
      </c>
    </row>
    <row r="9" spans="1:5" x14ac:dyDescent="0.25">
      <c r="A9" s="6" t="s">
        <v>38</v>
      </c>
      <c r="B9" t="s">
        <v>108</v>
      </c>
      <c r="C9" s="1" t="s">
        <v>113</v>
      </c>
      <c r="D9" s="11" t="s">
        <v>114</v>
      </c>
    </row>
    <row r="10" spans="1:5" x14ac:dyDescent="0.25">
      <c r="A10" s="6" t="s">
        <v>39</v>
      </c>
      <c r="B10" t="s">
        <v>108</v>
      </c>
      <c r="C10" s="1" t="s">
        <v>115</v>
      </c>
      <c r="D10" s="11" t="s">
        <v>116</v>
      </c>
    </row>
    <row r="11" spans="1:5" x14ac:dyDescent="0.25">
      <c r="A11" s="6" t="s">
        <v>40</v>
      </c>
      <c r="B11" t="s">
        <v>108</v>
      </c>
      <c r="C11" s="1" t="s">
        <v>117</v>
      </c>
      <c r="D11" s="11" t="s">
        <v>118</v>
      </c>
    </row>
    <row r="12" spans="1:5" x14ac:dyDescent="0.25">
      <c r="A12" s="6" t="s">
        <v>41</v>
      </c>
      <c r="B12" t="s">
        <v>108</v>
      </c>
      <c r="C12" s="1" t="s">
        <v>119</v>
      </c>
      <c r="D12" s="11" t="s">
        <v>120</v>
      </c>
    </row>
    <row r="13" spans="1:5" x14ac:dyDescent="0.25">
      <c r="A13" s="6" t="s">
        <v>42</v>
      </c>
      <c r="B13" t="s">
        <v>108</v>
      </c>
      <c r="C13" s="1" t="s">
        <v>121</v>
      </c>
      <c r="D13" s="11" t="s">
        <v>122</v>
      </c>
    </row>
    <row r="14" spans="1:5" x14ac:dyDescent="0.25">
      <c r="A14" s="6" t="s">
        <v>43</v>
      </c>
      <c r="B14" t="s">
        <v>108</v>
      </c>
      <c r="C14" s="1" t="s">
        <v>123</v>
      </c>
      <c r="D14" s="11" t="s">
        <v>124</v>
      </c>
    </row>
    <row r="15" spans="1:5" x14ac:dyDescent="0.25">
      <c r="A15" s="6" t="s">
        <v>44</v>
      </c>
      <c r="B15" t="s">
        <v>108</v>
      </c>
      <c r="C15" s="1" t="s">
        <v>125</v>
      </c>
      <c r="D15" s="11" t="s">
        <v>126</v>
      </c>
    </row>
    <row r="16" spans="1:5" x14ac:dyDescent="0.25">
      <c r="A16" s="6" t="s">
        <v>45</v>
      </c>
      <c r="B16" t="s">
        <v>108</v>
      </c>
      <c r="C16" s="1" t="s">
        <v>127</v>
      </c>
      <c r="D16" s="11" t="s">
        <v>128</v>
      </c>
    </row>
    <row r="17" spans="1:4" x14ac:dyDescent="0.25">
      <c r="A17" s="6" t="s">
        <v>46</v>
      </c>
      <c r="B17" t="s">
        <v>108</v>
      </c>
      <c r="C17" s="1" t="s">
        <v>129</v>
      </c>
      <c r="D17" s="11" t="s">
        <v>130</v>
      </c>
    </row>
    <row r="18" spans="1:4" x14ac:dyDescent="0.25">
      <c r="A18" s="6" t="s">
        <v>47</v>
      </c>
      <c r="B18" t="s">
        <v>108</v>
      </c>
      <c r="C18" s="1" t="s">
        <v>131</v>
      </c>
      <c r="D18" s="11" t="s">
        <v>132</v>
      </c>
    </row>
    <row r="19" spans="1:4" x14ac:dyDescent="0.25">
      <c r="A19" s="6" t="s">
        <v>48</v>
      </c>
      <c r="B19" t="s">
        <v>108</v>
      </c>
      <c r="C19" s="1" t="s">
        <v>133</v>
      </c>
      <c r="D19" s="11" t="s">
        <v>134</v>
      </c>
    </row>
    <row r="20" spans="1:4" x14ac:dyDescent="0.25">
      <c r="A20" s="6" t="s">
        <v>49</v>
      </c>
      <c r="B20" t="s">
        <v>108</v>
      </c>
      <c r="C20" s="1" t="s">
        <v>135</v>
      </c>
      <c r="D20" s="11" t="s">
        <v>136</v>
      </c>
    </row>
    <row r="21" spans="1:4" x14ac:dyDescent="0.25">
      <c r="A21" s="6" t="s">
        <v>50</v>
      </c>
      <c r="B21" t="s">
        <v>95</v>
      </c>
      <c r="C21" s="1" t="s">
        <v>137</v>
      </c>
      <c r="D21" s="11" t="s">
        <v>138</v>
      </c>
    </row>
    <row r="22" spans="1:4" x14ac:dyDescent="0.25">
      <c r="A22" s="6" t="s">
        <v>51</v>
      </c>
      <c r="B22" t="s">
        <v>108</v>
      </c>
      <c r="C22" s="1" t="s">
        <v>139</v>
      </c>
      <c r="D22" s="11" t="s">
        <v>140</v>
      </c>
    </row>
    <row r="23" spans="1:4" x14ac:dyDescent="0.25">
      <c r="A23" s="6" t="s">
        <v>52</v>
      </c>
      <c r="B23" t="s">
        <v>108</v>
      </c>
      <c r="C23" s="1" t="s">
        <v>141</v>
      </c>
      <c r="D23" s="11" t="s">
        <v>142</v>
      </c>
    </row>
    <row r="24" spans="1:4" x14ac:dyDescent="0.25">
      <c r="A24" s="6" t="s">
        <v>53</v>
      </c>
      <c r="B24" t="s">
        <v>108</v>
      </c>
      <c r="C24" s="1" t="s">
        <v>143</v>
      </c>
      <c r="D24" s="11" t="s">
        <v>144</v>
      </c>
    </row>
    <row r="25" spans="1:4" x14ac:dyDescent="0.25">
      <c r="A25" s="6" t="s">
        <v>54</v>
      </c>
      <c r="B25" t="s">
        <v>108</v>
      </c>
      <c r="C25" s="1" t="s">
        <v>145</v>
      </c>
      <c r="D25" s="11" t="s">
        <v>146</v>
      </c>
    </row>
    <row r="26" spans="1:4" x14ac:dyDescent="0.25">
      <c r="A26" s="6" t="s">
        <v>55</v>
      </c>
      <c r="B26" t="s">
        <v>108</v>
      </c>
      <c r="C26" s="1" t="s">
        <v>147</v>
      </c>
      <c r="D26" s="11" t="s">
        <v>148</v>
      </c>
    </row>
    <row r="27" spans="1:4" x14ac:dyDescent="0.25">
      <c r="A27" s="6" t="s">
        <v>56</v>
      </c>
      <c r="B27" t="s">
        <v>108</v>
      </c>
      <c r="C27" s="1" t="s">
        <v>149</v>
      </c>
      <c r="D27" s="11" t="s">
        <v>150</v>
      </c>
    </row>
    <row r="28" spans="1:4" x14ac:dyDescent="0.25">
      <c r="A28" s="6" t="s">
        <v>57</v>
      </c>
      <c r="B28" t="s">
        <v>108</v>
      </c>
      <c r="C28" s="1" t="s">
        <v>151</v>
      </c>
      <c r="D28" s="11" t="s">
        <v>152</v>
      </c>
    </row>
    <row r="29" spans="1:4" x14ac:dyDescent="0.25">
      <c r="A29" s="6" t="s">
        <v>58</v>
      </c>
      <c r="B29" t="s">
        <v>108</v>
      </c>
      <c r="C29" s="1" t="s">
        <v>153</v>
      </c>
      <c r="D29" s="11" t="s">
        <v>154</v>
      </c>
    </row>
    <row r="30" spans="1:4" x14ac:dyDescent="0.25">
      <c r="A30" s="6" t="s">
        <v>59</v>
      </c>
      <c r="B30" t="s">
        <v>108</v>
      </c>
      <c r="C30" s="1" t="s">
        <v>155</v>
      </c>
      <c r="D30" s="11" t="s">
        <v>156</v>
      </c>
    </row>
    <row r="31" spans="1:4" x14ac:dyDescent="0.25">
      <c r="A31" s="6" t="s">
        <v>60</v>
      </c>
      <c r="B31" t="s">
        <v>108</v>
      </c>
      <c r="C31" s="1" t="s">
        <v>157</v>
      </c>
      <c r="D31" s="11" t="s">
        <v>158</v>
      </c>
    </row>
    <row r="32" spans="1:4" x14ac:dyDescent="0.25">
      <c r="A32" s="6" t="s">
        <v>61</v>
      </c>
      <c r="B32" t="s">
        <v>108</v>
      </c>
      <c r="C32" s="1" t="s">
        <v>159</v>
      </c>
      <c r="D32" s="11" t="s">
        <v>160</v>
      </c>
    </row>
    <row r="33" spans="1:4" x14ac:dyDescent="0.25">
      <c r="A33" s="6" t="s">
        <v>62</v>
      </c>
      <c r="B33" t="s">
        <v>108</v>
      </c>
      <c r="C33" s="1" t="s">
        <v>161</v>
      </c>
      <c r="D33" s="11" t="s">
        <v>162</v>
      </c>
    </row>
    <row r="34" spans="1:4" x14ac:dyDescent="0.25">
      <c r="A34" s="6" t="s">
        <v>63</v>
      </c>
      <c r="B34" t="s">
        <v>108</v>
      </c>
      <c r="C34" s="1" t="s">
        <v>163</v>
      </c>
      <c r="D34" s="11" t="s">
        <v>164</v>
      </c>
    </row>
    <row r="35" spans="1:4" x14ac:dyDescent="0.25">
      <c r="A35" s="6" t="s">
        <v>64</v>
      </c>
      <c r="B35" t="s">
        <v>108</v>
      </c>
      <c r="C35" s="1" t="s">
        <v>165</v>
      </c>
      <c r="D35" s="11" t="s">
        <v>166</v>
      </c>
    </row>
    <row r="36" spans="1:4" x14ac:dyDescent="0.25">
      <c r="A36" s="6" t="s">
        <v>65</v>
      </c>
      <c r="B36" t="s">
        <v>108</v>
      </c>
      <c r="C36" s="1" t="s">
        <v>167</v>
      </c>
      <c r="D36" s="11" t="s">
        <v>168</v>
      </c>
    </row>
    <row r="37" spans="1:4" x14ac:dyDescent="0.25">
      <c r="A37" s="6" t="s">
        <v>66</v>
      </c>
      <c r="B37" t="s">
        <v>108</v>
      </c>
      <c r="C37" s="1" t="s">
        <v>169</v>
      </c>
      <c r="D37" s="11" t="s">
        <v>170</v>
      </c>
    </row>
    <row r="38" spans="1:4" x14ac:dyDescent="0.25">
      <c r="A38" s="6" t="s">
        <v>67</v>
      </c>
      <c r="B38" t="s">
        <v>108</v>
      </c>
      <c r="C38" s="1" t="s">
        <v>171</v>
      </c>
      <c r="D38" s="11" t="s">
        <v>172</v>
      </c>
    </row>
    <row r="39" spans="1:4" x14ac:dyDescent="0.25">
      <c r="A39" s="6" t="s">
        <v>68</v>
      </c>
      <c r="B39" t="s">
        <v>108</v>
      </c>
      <c r="C39" s="1" t="s">
        <v>173</v>
      </c>
      <c r="D39" s="11" t="s">
        <v>174</v>
      </c>
    </row>
    <row r="40" spans="1:4" x14ac:dyDescent="0.25">
      <c r="A40" s="6" t="s">
        <v>69</v>
      </c>
      <c r="B40" t="s">
        <v>108</v>
      </c>
      <c r="C40" s="1" t="s">
        <v>175</v>
      </c>
      <c r="D40" s="11" t="s">
        <v>176</v>
      </c>
    </row>
    <row r="41" spans="1:4" x14ac:dyDescent="0.25">
      <c r="A41" s="6" t="s">
        <v>70</v>
      </c>
      <c r="B41" t="s">
        <v>108</v>
      </c>
      <c r="C41" s="1" t="s">
        <v>177</v>
      </c>
      <c r="D41" s="11" t="s">
        <v>178</v>
      </c>
    </row>
    <row r="42" spans="1:4" x14ac:dyDescent="0.25">
      <c r="A42" s="6" t="s">
        <v>71</v>
      </c>
      <c r="B42" t="s">
        <v>108</v>
      </c>
      <c r="C42" s="1" t="s">
        <v>179</v>
      </c>
      <c r="D42" s="11" t="s">
        <v>180</v>
      </c>
    </row>
    <row r="43" spans="1:4" x14ac:dyDescent="0.25">
      <c r="A43" s="6" t="s">
        <v>72</v>
      </c>
      <c r="B43" t="s">
        <v>108</v>
      </c>
      <c r="C43" s="1" t="s">
        <v>181</v>
      </c>
      <c r="D43" s="11" t="s">
        <v>182</v>
      </c>
    </row>
    <row r="44" spans="1:4" x14ac:dyDescent="0.25">
      <c r="A44" s="6" t="s">
        <v>73</v>
      </c>
      <c r="B44" t="s">
        <v>108</v>
      </c>
      <c r="C44" s="1" t="s">
        <v>183</v>
      </c>
      <c r="D44" s="11" t="s">
        <v>184</v>
      </c>
    </row>
    <row r="45" spans="1:4" x14ac:dyDescent="0.25">
      <c r="A45" s="6" t="s">
        <v>74</v>
      </c>
      <c r="B45" t="s">
        <v>108</v>
      </c>
      <c r="C45" s="1" t="s">
        <v>185</v>
      </c>
      <c r="D45" s="11" t="s">
        <v>186</v>
      </c>
    </row>
    <row r="46" spans="1:4" x14ac:dyDescent="0.25">
      <c r="A46" s="6" t="s">
        <v>75</v>
      </c>
      <c r="B46" t="s">
        <v>108</v>
      </c>
      <c r="C46" s="1" t="s">
        <v>187</v>
      </c>
      <c r="D46" s="11" t="s">
        <v>188</v>
      </c>
    </row>
    <row r="47" spans="1:4" x14ac:dyDescent="0.25">
      <c r="A47" s="6" t="s">
        <v>76</v>
      </c>
      <c r="B47" t="s">
        <v>108</v>
      </c>
      <c r="C47" s="1" t="s">
        <v>189</v>
      </c>
      <c r="D47" s="11" t="s">
        <v>190</v>
      </c>
    </row>
    <row r="48" spans="1:4" x14ac:dyDescent="0.25">
      <c r="A48" s="6" t="s">
        <v>77</v>
      </c>
      <c r="B48" t="s">
        <v>108</v>
      </c>
      <c r="C48" s="1" t="s">
        <v>191</v>
      </c>
      <c r="D48" s="11" t="s">
        <v>192</v>
      </c>
    </row>
    <row r="49" spans="1:4" x14ac:dyDescent="0.25">
      <c r="A49" s="6" t="s">
        <v>78</v>
      </c>
      <c r="B49" t="s">
        <v>108</v>
      </c>
      <c r="C49" s="1" t="s">
        <v>193</v>
      </c>
      <c r="D49" s="11" t="s">
        <v>194</v>
      </c>
    </row>
    <row r="50" spans="1:4" x14ac:dyDescent="0.25">
      <c r="A50" s="6" t="s">
        <v>79</v>
      </c>
      <c r="B50" t="s">
        <v>108</v>
      </c>
      <c r="C50" s="1" t="s">
        <v>195</v>
      </c>
      <c r="D50" s="11" t="s">
        <v>196</v>
      </c>
    </row>
    <row r="51" spans="1:4" x14ac:dyDescent="0.25">
      <c r="A51" s="6" t="s">
        <v>80</v>
      </c>
      <c r="B51" t="s">
        <v>108</v>
      </c>
      <c r="C51" s="1" t="s">
        <v>197</v>
      </c>
      <c r="D51" s="11" t="s">
        <v>198</v>
      </c>
    </row>
    <row r="52" spans="1:4" x14ac:dyDescent="0.25">
      <c r="A52" s="6" t="s">
        <v>81</v>
      </c>
      <c r="B52" t="s">
        <v>108</v>
      </c>
      <c r="C52" s="1" t="s">
        <v>199</v>
      </c>
      <c r="D52" s="11" t="s">
        <v>200</v>
      </c>
    </row>
    <row r="53" spans="1:4" x14ac:dyDescent="0.25">
      <c r="A53" s="6" t="s">
        <v>82</v>
      </c>
      <c r="B53" t="s">
        <v>108</v>
      </c>
      <c r="C53" s="1" t="s">
        <v>201</v>
      </c>
      <c r="D53" s="11" t="s">
        <v>202</v>
      </c>
    </row>
    <row r="54" spans="1:4" x14ac:dyDescent="0.25">
      <c r="A54" s="6" t="s">
        <v>203</v>
      </c>
      <c r="B54" t="s">
        <v>105</v>
      </c>
      <c r="C54" s="1" t="s">
        <v>204</v>
      </c>
      <c r="D54" s="11" t="s">
        <v>107</v>
      </c>
    </row>
    <row r="55" spans="1:4" x14ac:dyDescent="0.25">
      <c r="A55" s="6" t="s">
        <v>83</v>
      </c>
      <c r="B55" t="s">
        <v>205</v>
      </c>
      <c r="C55" s="1" t="s">
        <v>206</v>
      </c>
      <c r="D55" s="11" t="s">
        <v>207</v>
      </c>
    </row>
    <row r="56" spans="1:4" x14ac:dyDescent="0.25">
      <c r="A56" s="6" t="s">
        <v>84</v>
      </c>
      <c r="B56" t="s">
        <v>205</v>
      </c>
      <c r="C56" s="1" t="s">
        <v>208</v>
      </c>
      <c r="D56" s="11" t="s">
        <v>209</v>
      </c>
    </row>
    <row r="57" spans="1:4" x14ac:dyDescent="0.25">
      <c r="A57" s="6" t="s">
        <v>85</v>
      </c>
      <c r="B57" t="s">
        <v>205</v>
      </c>
      <c r="C57" s="1" t="s">
        <v>210</v>
      </c>
      <c r="D57" s="11" t="s">
        <v>211</v>
      </c>
    </row>
    <row r="58" spans="1:4" x14ac:dyDescent="0.25">
      <c r="A58" s="6" t="s">
        <v>86</v>
      </c>
      <c r="B58" t="s">
        <v>205</v>
      </c>
      <c r="C58" s="1" t="s">
        <v>212</v>
      </c>
      <c r="D58" s="11" t="s">
        <v>213</v>
      </c>
    </row>
    <row r="59" spans="1:4" x14ac:dyDescent="0.25">
      <c r="A59" s="6" t="s">
        <v>87</v>
      </c>
      <c r="B59" t="s">
        <v>205</v>
      </c>
      <c r="C59" s="1" t="s">
        <v>214</v>
      </c>
      <c r="D59" s="11" t="s">
        <v>215</v>
      </c>
    </row>
    <row r="60" spans="1:4" x14ac:dyDescent="0.25">
      <c r="A60" s="6" t="s">
        <v>88</v>
      </c>
      <c r="B60" t="s">
        <v>205</v>
      </c>
      <c r="C60" s="1" t="s">
        <v>216</v>
      </c>
      <c r="D60" s="11" t="s">
        <v>217</v>
      </c>
    </row>
    <row r="61" spans="1:4" x14ac:dyDescent="0.25">
      <c r="A61" s="6" t="s">
        <v>89</v>
      </c>
      <c r="B61" t="s">
        <v>205</v>
      </c>
      <c r="C61" s="1" t="s">
        <v>218</v>
      </c>
      <c r="D61" s="11" t="s">
        <v>219</v>
      </c>
    </row>
    <row r="62" spans="1:4" x14ac:dyDescent="0.25">
      <c r="A62" s="6" t="s">
        <v>220</v>
      </c>
      <c r="B62" t="s">
        <v>105</v>
      </c>
      <c r="C62" s="1" t="s">
        <v>221</v>
      </c>
      <c r="D62" s="11" t="s">
        <v>107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222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236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222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222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222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222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227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222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COUNTIF(Resp[35],B6)</f>
        <v>5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COUNTIF(Resp[35],B7)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COUNTIF(Resp[35],B8)</f>
        <v>5</v>
      </c>
      <c r="D8" s="8">
        <f t="shared" si="1"/>
        <v>29.41</v>
      </c>
      <c r="E8" s="18">
        <f t="shared" si="0"/>
        <v>29.411999999999999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29.411999999999999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222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COUNTIF(Resp[36],B6)</f>
        <v>10</v>
      </c>
      <c r="D6" s="8">
        <f>ROUND($C6/C$13*100,2)</f>
        <v>58.82</v>
      </c>
      <c r="E6" s="18">
        <f t="shared" ref="E6:E12" si="0">ROUND($C6/SUM($C$6:$C$12)*100,3)</f>
        <v>58.823999999999998</v>
      </c>
      <c r="G6" s="8"/>
      <c r="H6" s="8"/>
    </row>
    <row r="7" spans="1:12" x14ac:dyDescent="0.25">
      <c r="B7" s="7" t="s">
        <v>14</v>
      </c>
      <c r="C7" s="8">
        <f>COUNTIF(Resp[36],B7)</f>
        <v>4</v>
      </c>
      <c r="D7" s="8">
        <f t="shared" ref="D7:D12" si="1">ROUND($C7/C$13*100,2)</f>
        <v>23.53</v>
      </c>
      <c r="E7" s="18">
        <f t="shared" si="0"/>
        <v>23.529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COUNTIF(Resp[36],B9)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14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222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COUNTIF(Resp[37],B6)</f>
        <v>7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COUNTIF(Resp[37],B9)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13</v>
      </c>
      <c r="E19" s="36">
        <f>ROUND(D19/SUM(D19:D22)*100,3)</f>
        <v>76.471000000000004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1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COUNTIF(Resp[01],B6)</f>
        <v>6</v>
      </c>
      <c r="D6" s="12">
        <f>ROUND($C6/C$8*100,2)</f>
        <v>35.29</v>
      </c>
      <c r="E6" s="18">
        <f>ROUND($C6/SUM($C$6:$C$7)*100,3)</f>
        <v>35.293999999999997</v>
      </c>
    </row>
    <row r="7" spans="1:5" x14ac:dyDescent="0.25">
      <c r="B7" s="7" t="s">
        <v>15</v>
      </c>
      <c r="C7" s="8">
        <f>COUNTIF(Resp[01],B7)</f>
        <v>11</v>
      </c>
      <c r="D7" s="12">
        <f>ROUND($C7/C$8*100,2)</f>
        <v>64.709999999999994</v>
      </c>
      <c r="E7" s="18">
        <f>ROUND($C7/SUM($C$6:$C$7)*100,3)</f>
        <v>64.706000000000003</v>
      </c>
    </row>
    <row r="8" spans="1:5" x14ac:dyDescent="0.25">
      <c r="B8" s="15" t="s">
        <v>227</v>
      </c>
      <c r="C8" s="15">
        <f>SUM(C6:C7)</f>
        <v>17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COUNTIF(Resp[38],B6)</f>
        <v>7</v>
      </c>
      <c r="D6" s="8">
        <f>ROUND($C6/C$13*100,2)</f>
        <v>41.18</v>
      </c>
      <c r="E6" s="18">
        <f t="shared" ref="E6:E12" si="0">ROUND($C6/SUM($C$6:$C$12)*100,3)</f>
        <v>41.176000000000002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SUM(C6,C7)</f>
        <v>13</v>
      </c>
      <c r="E20" s="36">
        <f>ROUND(D20/SUM(D20:D23)*100,3)</f>
        <v>81.25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12.5</v>
      </c>
    </row>
    <row r="22" spans="2:5" x14ac:dyDescent="0.25">
      <c r="B22" s="34" t="s">
        <v>233</v>
      </c>
      <c r="C22" s="7" t="s">
        <v>234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235</v>
      </c>
      <c r="D23" s="13">
        <f>SUM(C10:C11)</f>
        <v>1</v>
      </c>
      <c r="E23" s="37">
        <f>ROUND(D23/SUM(D20:D23)*100,3)</f>
        <v>6.25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COUNTIF(Resp[39],B6)</f>
        <v>6</v>
      </c>
      <c r="D6" s="8">
        <f>ROUND($C6/C$13*100,2)</f>
        <v>35.29</v>
      </c>
      <c r="E6" s="18">
        <f t="shared" ref="E6:E12" si="0">ROUND($C6/SUM($C$6:$C$12)*100,3)</f>
        <v>35.293999999999997</v>
      </c>
      <c r="G6" s="8"/>
      <c r="H6" s="8"/>
    </row>
    <row r="7" spans="1:12" x14ac:dyDescent="0.25">
      <c r="B7" s="7" t="s">
        <v>14</v>
      </c>
      <c r="C7" s="8">
        <f>COUNTIF(Resp[39],B7)</f>
        <v>8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COUNTIF(Resp[39],B9)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14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222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COUNTIF(Resp[40],B6)</f>
        <v>7</v>
      </c>
      <c r="D6" s="8">
        <f>ROUND($C6/C$13*100,2)</f>
        <v>41.18</v>
      </c>
      <c r="E6" s="18">
        <f t="shared" ref="E6:E12" si="0">ROUND($C6/SUM($C$6:$C$12)*100,3)</f>
        <v>41.176000000000002</v>
      </c>
      <c r="G6" s="8"/>
      <c r="H6" s="8"/>
    </row>
    <row r="7" spans="1:12" x14ac:dyDescent="0.25">
      <c r="B7" s="7" t="s">
        <v>14</v>
      </c>
      <c r="C7" s="8">
        <f>COUNTIF(Resp[40],B7)</f>
        <v>8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15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COUNTIF(Resp[41],B6)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COUNTIF(Resp[41],B7)</f>
        <v>8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17.646999999999998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COUNTIF(Resp[42],B6)</f>
        <v>4</v>
      </c>
      <c r="D6" s="8">
        <f>ROUND($C6/C$13*100,2)</f>
        <v>23.53</v>
      </c>
      <c r="E6" s="18">
        <f t="shared" ref="E6:E12" si="0">ROUND($C6/SUM($C$6:$C$12)*100,3)</f>
        <v>23.529</v>
      </c>
    </row>
    <row r="7" spans="1:12" x14ac:dyDescent="0.25">
      <c r="B7" s="7" t="s">
        <v>14</v>
      </c>
      <c r="C7" s="8">
        <f>COUNTIF(Resp[42],B7)</f>
        <v>10</v>
      </c>
      <c r="D7" s="8">
        <f t="shared" ref="D7:D12" si="1">ROUND($C7/C$13*100,2)</f>
        <v>58.82</v>
      </c>
      <c r="E7" s="18">
        <f t="shared" si="0"/>
        <v>58.823999999999998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2</v>
      </c>
      <c r="D11" s="8">
        <f t="shared" si="1"/>
        <v>11.76</v>
      </c>
      <c r="E11" s="18">
        <f t="shared" si="0"/>
        <v>11.765000000000001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SUM(C6,C7)</f>
        <v>14</v>
      </c>
      <c r="E20" s="36">
        <f>ROUND(D20/SUM(D20:D23)*100,3)</f>
        <v>82.352999999999994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5.8819999999999997</v>
      </c>
    </row>
    <row r="22" spans="2:5" x14ac:dyDescent="0.25">
      <c r="B22" s="34" t="s">
        <v>233</v>
      </c>
      <c r="C22" s="7" t="s">
        <v>234</v>
      </c>
      <c r="D22" s="7">
        <f>SUM(C11,C12)</f>
        <v>2</v>
      </c>
      <c r="E22" s="36">
        <f>ROUND(D22/SUM(D20:D23)*100,3)</f>
        <v>11.765000000000001</v>
      </c>
    </row>
    <row r="23" spans="2:5" x14ac:dyDescent="0.25">
      <c r="B23" s="35" t="s">
        <v>24</v>
      </c>
      <c r="C23" s="13" t="s">
        <v>235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222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COUNTIF(Resp[43],B7)</f>
        <v>9</v>
      </c>
      <c r="D7" s="8">
        <f t="shared" ref="D7:D12" si="1">ROUND($C7/C$13*100,2)</f>
        <v>52.94</v>
      </c>
      <c r="E7" s="18">
        <f t="shared" si="0"/>
        <v>52.941000000000003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222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11.76</v>
      </c>
      <c r="E6" s="18">
        <f t="shared" ref="E6:E12" si="0">ROUND($C6/SUM($C$6:$C$12)*100,3)</f>
        <v>11.765000000000001</v>
      </c>
      <c r="G6" s="8"/>
      <c r="H6" s="8"/>
    </row>
    <row r="7" spans="1:12" x14ac:dyDescent="0.25">
      <c r="B7" s="7" t="s">
        <v>14</v>
      </c>
      <c r="C7" s="8">
        <f>COUNTIF(Resp[44],B7)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17.649999999999999</v>
      </c>
      <c r="E9" s="18">
        <f t="shared" si="0"/>
        <v>17.646999999999998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9</v>
      </c>
      <c r="E19" s="36">
        <f>ROUND(D19/SUM(D19:D22)*100,3)</f>
        <v>52.941000000000003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3</v>
      </c>
      <c r="E22" s="37">
        <f>ROUND(D22/SUM(D19:D22)*100,3)</f>
        <v>17.646999999999998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222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COUNTIF(Resp[45],B6)</f>
        <v>2</v>
      </c>
      <c r="D6" s="8">
        <f>ROUND($C6/C$13*100,2)</f>
        <v>11.76</v>
      </c>
      <c r="E6" s="18">
        <f t="shared" ref="E6:E12" si="0">ROUND($C6/SUM($C$6:$C$12)*100,3)</f>
        <v>11.765000000000001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17.649999999999999</v>
      </c>
      <c r="E7" s="18">
        <f t="shared" si="0"/>
        <v>17.646999999999998</v>
      </c>
      <c r="G7" s="8"/>
      <c r="H7" s="8"/>
    </row>
    <row r="8" spans="1:12" x14ac:dyDescent="0.25">
      <c r="B8" s="7" t="s">
        <v>16</v>
      </c>
      <c r="C8" s="8">
        <f>COUNTIF(Resp[45],B8)</f>
        <v>4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COUNTIF(Resp[45],B9)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COUNTIF(Resp[45],B10)</f>
        <v>3</v>
      </c>
      <c r="D10" s="8">
        <f t="shared" si="1"/>
        <v>17.649999999999999</v>
      </c>
      <c r="E10" s="18">
        <f t="shared" si="0"/>
        <v>17.646999999999998</v>
      </c>
      <c r="G10" s="8"/>
      <c r="H10" s="8"/>
    </row>
    <row r="11" spans="1:12" x14ac:dyDescent="0.25">
      <c r="B11" s="7" t="s">
        <v>19</v>
      </c>
      <c r="C11" s="8">
        <f>COUNTIF(Resp[45],B11)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5</v>
      </c>
      <c r="E19" s="36">
        <f>ROUND(D19/SUM(D19:D22)*100,3)</f>
        <v>29.411999999999999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23.529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5</v>
      </c>
      <c r="E22" s="37">
        <f>ROUND(D22/SUM(D19:D22)*100,3)</f>
        <v>29.411999999999999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222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COUNTIF(Resp[46],B6)</f>
        <v>3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COUNTIF(Resp[46],B7)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COUNTIF(Resp[46],B8)</f>
        <v>5</v>
      </c>
      <c r="D8" s="8">
        <f t="shared" si="1"/>
        <v>29.41</v>
      </c>
      <c r="E8" s="18">
        <f t="shared" si="0"/>
        <v>29.411999999999999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9</v>
      </c>
      <c r="E19" s="36">
        <f>ROUND(D19/SUM(D19:D22)*100,3)</f>
        <v>52.941000000000003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29.411999999999999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222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COUNTIF(Resp[47],B6)</f>
        <v>5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COUNTIF(Resp[47],B7)</f>
        <v>9</v>
      </c>
      <c r="D7" s="8">
        <f t="shared" ref="D7:D12" si="1">ROUND($C7/C$13*100,2)</f>
        <v>52.94</v>
      </c>
      <c r="E7" s="18">
        <f t="shared" si="0"/>
        <v>52.941000000000003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14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2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COUNTIF(Resp[02],B6)</f>
        <v>3</v>
      </c>
      <c r="D6" s="7">
        <f>ROUND($C6/C$8*100,2)</f>
        <v>17.649999999999999</v>
      </c>
      <c r="E6" s="18">
        <f>ROUND($C6/SUM($C$6:$C$7)*100,3)</f>
        <v>17.646999999999998</v>
      </c>
    </row>
    <row r="7" spans="1:5" x14ac:dyDescent="0.25">
      <c r="B7" s="7" t="s">
        <v>15</v>
      </c>
      <c r="C7" s="8">
        <f>COUNTIF(Resp[02],B7)</f>
        <v>14</v>
      </c>
      <c r="D7" s="7">
        <f>ROUND($C7/C$8*100,2)</f>
        <v>82.35</v>
      </c>
      <c r="E7" s="18">
        <f>ROUND($C7/SUM($C$6:$C$7)*100,3)</f>
        <v>82.352999999999994</v>
      </c>
    </row>
    <row r="8" spans="1:5" x14ac:dyDescent="0.25">
      <c r="B8" s="15" t="s">
        <v>227</v>
      </c>
      <c r="C8" s="15">
        <f>SUM(C6:C7)</f>
        <v>17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222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COUNTIF(Resp[48],B6)</f>
        <v>3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COUNTIF(Resp[48],B7)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99.999999999999986</v>
      </c>
      <c r="E13" s="16">
        <f>SUM(E6:E12)</f>
        <v>99.998000000000019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10</v>
      </c>
      <c r="E19" s="36">
        <f>ROUND(D19/SUM(D19:D22)*100,3)</f>
        <v>58.823999999999998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23.529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11.765000000000001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222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5.88</v>
      </c>
      <c r="E6" s="18">
        <f t="shared" ref="E6:E12" si="0">ROUND($C6/SUM($C$6:$C$12)*100,3)</f>
        <v>5.8819999999999997</v>
      </c>
      <c r="G6" s="8"/>
      <c r="H6" s="8"/>
    </row>
    <row r="7" spans="1:12" x14ac:dyDescent="0.25">
      <c r="B7" s="7" t="s">
        <v>14</v>
      </c>
      <c r="C7" s="8">
        <f>COUNTIF(Resp[49],B7)</f>
        <v>5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17.649999999999999</v>
      </c>
      <c r="E9" s="18">
        <f t="shared" si="0"/>
        <v>17.646999999999998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14">
        <f>COUNTIF(Resp[49],B12)</f>
        <v>3</v>
      </c>
      <c r="D12" s="14">
        <f t="shared" si="1"/>
        <v>17.649999999999999</v>
      </c>
      <c r="E12" s="25">
        <f t="shared" si="0"/>
        <v>17.646999999999998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99.999999999999972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6</v>
      </c>
      <c r="E19" s="36">
        <f>ROUND(D19/SUM(D19:D22)*100,3)</f>
        <v>35.293999999999997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6</v>
      </c>
      <c r="E21" s="36">
        <f>ROUND(D21/SUM(D19:D22)*100,3)</f>
        <v>35.293999999999997</v>
      </c>
    </row>
    <row r="22" spans="2:5" x14ac:dyDescent="0.25">
      <c r="B22" s="35" t="s">
        <v>24</v>
      </c>
      <c r="C22" s="13" t="s">
        <v>235</v>
      </c>
      <c r="D22" s="13">
        <f>SUM(C9:C10)</f>
        <v>3</v>
      </c>
      <c r="E22" s="37">
        <f>ROUND(D22/SUM(D19:D22)*100,3)</f>
        <v>17.646999999999998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222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COUNTIF(Resp[50],B6)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99.998000000000005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64.706000000000003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23.529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222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COUNTIF(Resp[51],B6)</f>
        <v>3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COUNTIF(Resp[51],B8)</f>
        <v>3</v>
      </c>
      <c r="D8" s="8">
        <f t="shared" si="1"/>
        <v>17.649999999999999</v>
      </c>
      <c r="E8" s="18">
        <f t="shared" si="0"/>
        <v>17.646999999999998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11.76</v>
      </c>
      <c r="E9" s="18">
        <f t="shared" si="0"/>
        <v>11.765000000000001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11.76</v>
      </c>
      <c r="E12" s="25">
        <f t="shared" si="0"/>
        <v>11.765000000000001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9</v>
      </c>
      <c r="E19" s="36">
        <f>ROUND(D19/SUM(D19:D22)*100,3)</f>
        <v>52.941000000000003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17.646999999999998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222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5.88</v>
      </c>
      <c r="E6" s="18">
        <f t="shared" ref="E6:E12" si="0">ROUND($C6/SUM($C$6:$C$12)*100,3)</f>
        <v>5.8819999999999997</v>
      </c>
      <c r="G6" s="8"/>
      <c r="H6" s="8"/>
    </row>
    <row r="7" spans="1:12" x14ac:dyDescent="0.25">
      <c r="B7" s="7" t="s">
        <v>14</v>
      </c>
      <c r="C7" s="8">
        <f>COUNTIF(Resp[52],B7)</f>
        <v>5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23.53</v>
      </c>
      <c r="E9" s="18">
        <f t="shared" si="0"/>
        <v>23.529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11.76</v>
      </c>
      <c r="E11" s="18">
        <f t="shared" si="0"/>
        <v>11.765000000000001</v>
      </c>
      <c r="G11" s="8"/>
      <c r="H11" s="8"/>
    </row>
    <row r="12" spans="1:12" x14ac:dyDescent="0.25">
      <c r="B12" s="13" t="s">
        <v>20</v>
      </c>
      <c r="C12" s="14">
        <f>COUNTIF(Resp[52],B12)</f>
        <v>4</v>
      </c>
      <c r="D12" s="14">
        <f t="shared" si="1"/>
        <v>23.53</v>
      </c>
      <c r="E12" s="25">
        <f t="shared" si="0"/>
        <v>23.529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6</v>
      </c>
      <c r="E19" s="36">
        <f>ROUND(D19/SUM(D19:D22)*100,3)</f>
        <v>35.293999999999997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6</v>
      </c>
      <c r="E21" s="36">
        <f>ROUND(D21/SUM(D19:D22)*100,3)</f>
        <v>35.293999999999997</v>
      </c>
    </row>
    <row r="22" spans="2:5" x14ac:dyDescent="0.25">
      <c r="B22" s="35" t="s">
        <v>24</v>
      </c>
      <c r="C22" s="13" t="s">
        <v>235</v>
      </c>
      <c r="D22" s="13">
        <f>SUM(C9:C10)</f>
        <v>4</v>
      </c>
      <c r="E22" s="37">
        <f>ROUND(D22/SUM(D19:D22)*100,3)</f>
        <v>23.529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COUNTIF(Resp[54],B7)</f>
        <v>7</v>
      </c>
      <c r="D7" s="8">
        <f t="shared" ref="D7:D12" si="1">ROUND($C7/C$13*100,2)</f>
        <v>41.18</v>
      </c>
      <c r="E7" s="18">
        <f t="shared" si="0"/>
        <v>41.176000000000002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COUNTIF(Resp[54],B10)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COUNTIF(Resp[54],B11)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99.998000000000019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11</v>
      </c>
      <c r="E19" s="36">
        <f>ROUND(D19/SUM(D19:D22)*100,3)</f>
        <v>64.706000000000003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222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COUNTIF(Resp[55],B6)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COUNTIF(Resp[55],B7)</f>
        <v>8</v>
      </c>
      <c r="D7" s="8">
        <f t="shared" ref="D7:D12" si="1">ROUND($C7/C$13*100,2)</f>
        <v>47.06</v>
      </c>
      <c r="E7" s="18">
        <f t="shared" si="0"/>
        <v>47.058999999999997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COUNTIF(Resp[55],B10)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11.76</v>
      </c>
      <c r="E11" s="18">
        <f t="shared" si="0"/>
        <v>11.765000000000001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99.999000000000009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12</v>
      </c>
      <c r="E19" s="36">
        <f>ROUND(D19/SUM(D19:D22)*100,3)</f>
        <v>70.587999999999994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2</v>
      </c>
      <c r="E21" s="36">
        <f>ROUND(D21/SUM(D19:D22)*100,3)</f>
        <v>11.765000000000001</v>
      </c>
    </row>
    <row r="22" spans="2:5" x14ac:dyDescent="0.25">
      <c r="B22" s="35" t="s">
        <v>24</v>
      </c>
      <c r="C22" s="13" t="s">
        <v>235</v>
      </c>
      <c r="D22" s="13">
        <f>SUM(C9:C10)</f>
        <v>2</v>
      </c>
      <c r="E22" s="37">
        <f>ROUND(D22/SUM(D19:D22)*100,3)</f>
        <v>11.765000000000001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222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COUNTIF(Resp[56],B6)</f>
        <v>4</v>
      </c>
      <c r="D6" s="8">
        <f>ROUND($C6/C$13*100,2)</f>
        <v>23.53</v>
      </c>
      <c r="E6" s="18">
        <f t="shared" ref="E6:E12" si="0">ROUND($C6/SUM($C$6:$C$12)*100,3)</f>
        <v>23.529</v>
      </c>
      <c r="G6" s="8"/>
      <c r="H6" s="8"/>
    </row>
    <row r="7" spans="1:12" x14ac:dyDescent="0.25">
      <c r="B7" s="7" t="s">
        <v>14</v>
      </c>
      <c r="C7" s="8">
        <f>COUNTIF(Resp[56],B7)</f>
        <v>5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COUNTIF(Resp[56],B8)</f>
        <v>4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COUNTIF(Resp[56],B11)</f>
        <v>3</v>
      </c>
      <c r="D11" s="8">
        <f t="shared" si="1"/>
        <v>17.649999999999999</v>
      </c>
      <c r="E11" s="18">
        <f t="shared" si="0"/>
        <v>17.646999999999998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9</v>
      </c>
      <c r="E19" s="36">
        <f>ROUND(D19/SUM(D19:D22)*100,3)</f>
        <v>52.941000000000003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23.529</v>
      </c>
    </row>
    <row r="21" spans="2:5" x14ac:dyDescent="0.25">
      <c r="B21" s="34" t="s">
        <v>233</v>
      </c>
      <c r="C21" s="7" t="s">
        <v>234</v>
      </c>
      <c r="D21" s="7">
        <f>SUM(C11,C12)</f>
        <v>3</v>
      </c>
      <c r="E21" s="36">
        <f>ROUND(D21/SUM(D19:D22)*100,3)</f>
        <v>17.646999999999998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222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237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5</v>
      </c>
      <c r="D7" s="8">
        <f>ROUND($C7/C$14*100,2)</f>
        <v>29.41</v>
      </c>
      <c r="E7" s="18">
        <f t="shared" ref="E7:E13" si="0">ROUND($C7/SUM($C$7:$C$13)*100,3)</f>
        <v>29.411999999999999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23.53</v>
      </c>
      <c r="E8" s="18">
        <f t="shared" si="0"/>
        <v>23.529</v>
      </c>
      <c r="G8" s="8"/>
      <c r="H8" s="8"/>
    </row>
    <row r="9" spans="1:12" x14ac:dyDescent="0.25">
      <c r="B9" s="7" t="s">
        <v>16</v>
      </c>
      <c r="C9" s="8">
        <f>COUNTIF(Resp[57],B9)</f>
        <v>4</v>
      </c>
      <c r="D9" s="8">
        <f t="shared" si="1"/>
        <v>23.53</v>
      </c>
      <c r="E9" s="18">
        <f t="shared" si="0"/>
        <v>23.529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4</v>
      </c>
      <c r="D12" s="8">
        <f t="shared" si="1"/>
        <v>23.53</v>
      </c>
      <c r="E12" s="18">
        <f t="shared" si="0"/>
        <v>23.529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227</v>
      </c>
      <c r="C14" s="7">
        <f>SUM(C6:C13)</f>
        <v>17</v>
      </c>
      <c r="D14" s="16">
        <f>SUM(D6:D13)</f>
        <v>100</v>
      </c>
      <c r="E14" s="16">
        <f>SUM(E7:E13)</f>
        <v>99.998999999999995</v>
      </c>
    </row>
    <row r="15" spans="1:12" x14ac:dyDescent="0.25">
      <c r="K15" s="16"/>
      <c r="L15" s="16"/>
    </row>
    <row r="16" spans="1:12" x14ac:dyDescent="0.25">
      <c r="B16" s="62" t="s">
        <v>236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228</v>
      </c>
      <c r="C19" s="30" t="s">
        <v>229</v>
      </c>
      <c r="D19" s="30" t="s">
        <v>230</v>
      </c>
      <c r="E19" s="30" t="s">
        <v>231</v>
      </c>
    </row>
    <row r="20" spans="2:5" x14ac:dyDescent="0.25">
      <c r="B20" s="32" t="s">
        <v>27</v>
      </c>
      <c r="C20" s="7" t="s">
        <v>232</v>
      </c>
      <c r="D20" s="7">
        <f>SUM(C7,C8)</f>
        <v>9</v>
      </c>
      <c r="E20" s="36">
        <f>ROUND(D20/SUM(D20:D23)*100,3)</f>
        <v>52.941000000000003</v>
      </c>
    </row>
    <row r="21" spans="2:5" x14ac:dyDescent="0.25">
      <c r="B21" s="33" t="s">
        <v>26</v>
      </c>
      <c r="C21" s="7" t="s">
        <v>16</v>
      </c>
      <c r="D21" s="7">
        <f>C9</f>
        <v>4</v>
      </c>
      <c r="E21" s="36">
        <f>ROUND(D21/SUM(D20:D23)*100,3)</f>
        <v>23.529</v>
      </c>
    </row>
    <row r="22" spans="2:5" x14ac:dyDescent="0.25">
      <c r="B22" s="34" t="s">
        <v>233</v>
      </c>
      <c r="C22" s="7" t="s">
        <v>234</v>
      </c>
      <c r="D22" s="7">
        <f>SUM(C12,C13)</f>
        <v>4</v>
      </c>
      <c r="E22" s="36">
        <f>ROUND(D22/SUM(D20:D23)*100,3)</f>
        <v>23.529</v>
      </c>
    </row>
    <row r="23" spans="2:5" x14ac:dyDescent="0.25">
      <c r="B23" s="35" t="s">
        <v>24</v>
      </c>
      <c r="C23" s="13" t="s">
        <v>235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222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17.649999999999999</v>
      </c>
      <c r="E6" s="18">
        <f t="shared" ref="E6:E12" si="0">ROUND($C6/SUM($C$6:$C$12)*100,3)</f>
        <v>17.646999999999998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11.76</v>
      </c>
      <c r="E7" s="18">
        <f t="shared" si="0"/>
        <v>11.765000000000001</v>
      </c>
      <c r="G7" s="8"/>
      <c r="H7" s="8"/>
    </row>
    <row r="8" spans="1:12" x14ac:dyDescent="0.25">
      <c r="B8" s="7" t="s">
        <v>16</v>
      </c>
      <c r="C8" s="8">
        <f>COUNTIF(Resp[58],B8)</f>
        <v>4</v>
      </c>
      <c r="D8" s="8">
        <f t="shared" si="1"/>
        <v>23.53</v>
      </c>
      <c r="E8" s="18">
        <f t="shared" si="0"/>
        <v>23.529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COUNTIF(Resp[58],B11)</f>
        <v>6</v>
      </c>
      <c r="D11" s="8">
        <f t="shared" si="1"/>
        <v>35.29</v>
      </c>
      <c r="E11" s="18">
        <f t="shared" si="0"/>
        <v>35.293999999999997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5</v>
      </c>
      <c r="E19" s="36">
        <f>ROUND(D19/SUM(D19:D22)*100,3)</f>
        <v>29.411999999999999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23.529</v>
      </c>
    </row>
    <row r="21" spans="2:5" x14ac:dyDescent="0.25">
      <c r="B21" s="34" t="s">
        <v>233</v>
      </c>
      <c r="C21" s="7" t="s">
        <v>234</v>
      </c>
      <c r="D21" s="7">
        <f>SUM(C11,C12)</f>
        <v>7</v>
      </c>
      <c r="E21" s="36">
        <f>ROUND(D21/SUM(D19:D22)*100,3)</f>
        <v>41.176000000000002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3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5.88</v>
      </c>
      <c r="E6" s="18">
        <f>ROUND($C6/SUM($C$6:$C$7)*100,3)</f>
        <v>5.8819999999999997</v>
      </c>
    </row>
    <row r="7" spans="1:5" x14ac:dyDescent="0.25">
      <c r="B7" s="7" t="s">
        <v>15</v>
      </c>
      <c r="C7" s="8">
        <f>COUNTIF(Resp[03],B7)</f>
        <v>16</v>
      </c>
      <c r="D7" s="7">
        <f>ROUND($C7/C$8*100,2)</f>
        <v>94.12</v>
      </c>
      <c r="E7" s="18">
        <f>ROUND($C7/SUM($C$6:$C$7)*100,3)</f>
        <v>94.117999999999995</v>
      </c>
    </row>
    <row r="8" spans="1:5" x14ac:dyDescent="0.25">
      <c r="B8" s="15" t="s">
        <v>227</v>
      </c>
      <c r="C8" s="15">
        <f>SUM(C6:C7)</f>
        <v>17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222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COUNTIF(Resp[59],B6)</f>
        <v>5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COUNTIF(Resp[59],B7)</f>
        <v>9</v>
      </c>
      <c r="D7" s="8">
        <f t="shared" ref="D7:D12" si="1">ROUND($C7/C$13*100,2)</f>
        <v>52.94</v>
      </c>
      <c r="E7" s="18">
        <f t="shared" si="0"/>
        <v>52.941000000000003</v>
      </c>
      <c r="G7" s="8"/>
      <c r="H7" s="8"/>
    </row>
    <row r="8" spans="1:12" x14ac:dyDescent="0.25">
      <c r="B8" s="7" t="s">
        <v>16</v>
      </c>
      <c r="C8" s="8">
        <f>COUNTIF(Resp[59],B8)</f>
        <v>2</v>
      </c>
      <c r="D8" s="8">
        <f t="shared" si="1"/>
        <v>11.76</v>
      </c>
      <c r="E8" s="18">
        <f t="shared" si="0"/>
        <v>11.765000000000001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14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11.765000000000001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222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COUNTIF(Resp[60],B6)</f>
        <v>5</v>
      </c>
      <c r="D6" s="8">
        <f>ROUND($C6/C$13*100,2)</f>
        <v>29.41</v>
      </c>
      <c r="E6" s="18">
        <f t="shared" ref="E6:E12" si="0">ROUND($C6/SUM($C$6:$C$12)*100,3)</f>
        <v>29.411999999999999</v>
      </c>
      <c r="G6" s="8"/>
      <c r="H6" s="8"/>
    </row>
    <row r="7" spans="1:12" x14ac:dyDescent="0.25">
      <c r="B7" s="7" t="s">
        <v>14</v>
      </c>
      <c r="C7" s="8">
        <f>COUNTIF(Resp[60],B7)</f>
        <v>10</v>
      </c>
      <c r="D7" s="8">
        <f t="shared" ref="D7:D12" si="1">ROUND($C7/C$13*100,2)</f>
        <v>58.82</v>
      </c>
      <c r="E7" s="18">
        <f t="shared" si="0"/>
        <v>58.823999999999998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1</v>
      </c>
      <c r="D9" s="8">
        <f t="shared" si="1"/>
        <v>5.88</v>
      </c>
      <c r="E9" s="18">
        <f t="shared" si="0"/>
        <v>5.8819999999999997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5.88</v>
      </c>
      <c r="E11" s="18">
        <f t="shared" si="0"/>
        <v>5.8819999999999997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15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222</v>
      </c>
      <c r="B3" s="8" t="str">
        <f>VLOOKUP(A$2, Pós[], 4, FALSE)</f>
        <v>Alunos Pós-Graduação Stricto Sensu: Questão 4</v>
      </c>
    </row>
    <row r="5" spans="1:5" x14ac:dyDescent="0.25">
      <c r="B5" s="9" t="s">
        <v>223</v>
      </c>
      <c r="C5" s="9" t="s">
        <v>224</v>
      </c>
      <c r="D5" s="10" t="s">
        <v>225</v>
      </c>
      <c r="E5" s="10" t="s">
        <v>226</v>
      </c>
    </row>
    <row r="6" spans="1:5" x14ac:dyDescent="0.25">
      <c r="B6" s="7" t="s">
        <v>13</v>
      </c>
      <c r="C6" s="8">
        <f>COUNTIF(Resp[04],B6)</f>
        <v>7</v>
      </c>
      <c r="D6" s="7">
        <f>ROUND($C6/C$8*100,2)</f>
        <v>41.18</v>
      </c>
      <c r="E6" s="18">
        <f>ROUND($C6/SUM($C$6:$C$7)*100,3)</f>
        <v>41.176000000000002</v>
      </c>
    </row>
    <row r="7" spans="1:5" x14ac:dyDescent="0.25">
      <c r="B7" s="7" t="s">
        <v>15</v>
      </c>
      <c r="C7" s="8">
        <f>COUNTIF(Resp[04],B7)</f>
        <v>10</v>
      </c>
      <c r="D7" s="7">
        <f>ROUND($C7/C$8*100,2)</f>
        <v>58.82</v>
      </c>
      <c r="E7" s="18">
        <f>ROUND($C7/SUM($C$6:$C$7)*100,3)</f>
        <v>58.823999999999998</v>
      </c>
    </row>
    <row r="8" spans="1:5" x14ac:dyDescent="0.25">
      <c r="B8" s="15" t="s">
        <v>227</v>
      </c>
      <c r="C8" s="15">
        <f>SUM(C6:C7)</f>
        <v>17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222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COUNTIF(Resp[06],B6)</f>
        <v>9</v>
      </c>
      <c r="D6" s="8">
        <f>ROUND($C6/C$13*100,2)</f>
        <v>52.94</v>
      </c>
      <c r="E6" s="18">
        <f t="shared" ref="E6:E12" si="0">ROUND($C6/SUM($C$6:$C$12)*100,3)</f>
        <v>52.941000000000003</v>
      </c>
      <c r="G6" s="8"/>
      <c r="H6" s="8"/>
    </row>
    <row r="7" spans="1:12" x14ac:dyDescent="0.25">
      <c r="B7" s="7" t="s">
        <v>14</v>
      </c>
      <c r="C7" s="8">
        <f>COUNTIF(Resp[06],B7)</f>
        <v>5</v>
      </c>
      <c r="D7" s="8">
        <f t="shared" ref="D7:D12" si="1">ROUND($C7/C$13*100,2)</f>
        <v>29.41</v>
      </c>
      <c r="E7" s="18">
        <f t="shared" si="0"/>
        <v>29.411999999999999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5.88</v>
      </c>
      <c r="E8" s="18">
        <f t="shared" si="0"/>
        <v>5.8819999999999997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99.989999999999981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14</v>
      </c>
      <c r="E19" s="36">
        <f>ROUND(D19/SUM(D19:D22)*100,3)</f>
        <v>82.352999999999994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5.8819999999999997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222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223</v>
      </c>
      <c r="C5" s="9" t="s">
        <v>224</v>
      </c>
      <c r="D5" s="10" t="s">
        <v>225</v>
      </c>
      <c r="E5" s="10" t="s">
        <v>226</v>
      </c>
      <c r="G5" s="20"/>
      <c r="H5" s="20"/>
    </row>
    <row r="6" spans="1:12" x14ac:dyDescent="0.25">
      <c r="B6" s="7" t="s">
        <v>12</v>
      </c>
      <c r="C6" s="8">
        <f>COUNTIF(Resp[07],B6)</f>
        <v>9</v>
      </c>
      <c r="D6" s="8">
        <f>ROUND($C6/C$13*100,2)</f>
        <v>52.94</v>
      </c>
      <c r="E6" s="18">
        <f t="shared" ref="E6:E12" si="0">ROUND($C6/SUM($C$6:$C$12)*100,3)</f>
        <v>52.941000000000003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35.29</v>
      </c>
      <c r="E7" s="18">
        <f t="shared" si="0"/>
        <v>35.293999999999997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1</v>
      </c>
      <c r="D10" s="8">
        <f t="shared" si="1"/>
        <v>5.88</v>
      </c>
      <c r="E10" s="18">
        <f t="shared" si="0"/>
        <v>5.8819999999999997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5.88</v>
      </c>
      <c r="E12" s="25">
        <f t="shared" si="0"/>
        <v>5.8819999999999997</v>
      </c>
      <c r="G12" s="8"/>
      <c r="H12" s="8"/>
    </row>
    <row r="13" spans="1:12" x14ac:dyDescent="0.25">
      <c r="B13" s="7" t="s">
        <v>227</v>
      </c>
      <c r="C13" s="7">
        <f>SUM(C6:C12)</f>
        <v>17</v>
      </c>
      <c r="D13" s="16">
        <f>SUM(D6:D12)</f>
        <v>99.989999999999981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228</v>
      </c>
      <c r="C18" s="30" t="s">
        <v>229</v>
      </c>
      <c r="D18" s="30" t="s">
        <v>230</v>
      </c>
      <c r="E18" s="30" t="s">
        <v>231</v>
      </c>
    </row>
    <row r="19" spans="2:5" x14ac:dyDescent="0.25">
      <c r="B19" s="32" t="s">
        <v>27</v>
      </c>
      <c r="C19" s="7" t="s">
        <v>232</v>
      </c>
      <c r="D19" s="7">
        <f>SUM(C6,C7)</f>
        <v>15</v>
      </c>
      <c r="E19" s="36">
        <f>ROUND(D19/SUM(D19:D22)*100,3)</f>
        <v>88.234999999999999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233</v>
      </c>
      <c r="C21" s="7" t="s">
        <v>234</v>
      </c>
      <c r="D21" s="7">
        <f>SUM(C11,C12)</f>
        <v>1</v>
      </c>
      <c r="E21" s="36">
        <f>ROUND(D21/SUM(D19:D22)*100,3)</f>
        <v>5.8819999999999997</v>
      </c>
    </row>
    <row r="22" spans="2:5" x14ac:dyDescent="0.25">
      <c r="B22" s="35" t="s">
        <v>24</v>
      </c>
      <c r="C22" s="13" t="s">
        <v>235</v>
      </c>
      <c r="D22" s="13">
        <f>SUM(C9:C10)</f>
        <v>1</v>
      </c>
      <c r="E22" s="37">
        <f>ROUND(D22/SUM(D19:D22)*100,3)</f>
        <v>5.8819999999999997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2022-02-25T18:12:17Z</dcterms:modified>
  <cp:category/>
  <cp:contentStatus/>
</cp:coreProperties>
</file>