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EE4DBA7F-6FD2-40DC-82DE-B93E3A10D0EB}" xr6:coauthVersionLast="47" xr6:coauthVersionMax="47" xr10:uidLastSave="{801F19AD-4908-456F-8FFF-5C4A54684897}"/>
  <bookViews>
    <workbookView xWindow="23835" yWindow="795" windowWidth="22485" windowHeight="13905" tabRatio="984" activeTab="4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<sst xmlns="http://schemas.openxmlformats.org/spreadsheetml/2006/main" count="2213" uniqueCount="239">
  <si>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</si>
  <si>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</si>
  <si>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</si>
  <si>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</si>
  <si>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</si>
  <si>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</si>
  <si>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</si>
  <si>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</si>
  <si>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</si>
  <si>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</si>
  <si>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</si>
  <si>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</si>
  <si>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</si>
  <si>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</si>
  <si>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</si>
  <si>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</si>
  <si>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</si>
  <si>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</si>
  <si>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</si>
  <si>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</si>
  <si>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</si>
  <si>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</si>
  <si>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</si>
  <si>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</si>
  <si>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</si>
  <si>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</si>
  <si>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</si>
  <si>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</si>
  <si>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</si>
  <si>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DE CIÊNCIAS BIOLÓGICAS</t>
  </si>
  <si>
    <t>ECOLOGIA E CONSERVAÇÃO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</si>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</sst>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54.55</c:v>
                </c:pt>
                <c:pt idx="1">
                  <c:v>45.45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18.18</c:v>
                </c:pt>
                <c:pt idx="1">
                  <c:v>81.819999999999993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36.36</c:v>
                </c:pt>
                <c:pt idx="1">
                  <c:v>63.64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4" totalsRowShown="0" headerRowDxfId="66" dataDxfId="65">
  <autoFilter ref="A1:BH14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4</v>
      </c>
      <c r="D6" s="8">
        <f>ROUND($C6/C$13*100,2)</f>
        <v>36.36</v>
      </c>
      <c r="E6" s="18">
        <f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COUNTIF(Resp[08],B7)</f>
        <v>5</v>
      </c>
      <c r="D7" s="8">
        <f t="shared" ref="D7:D12" si="0">ROUND($C7/C$13*100,2)</f>
        <v>45.45</v>
      </c>
      <c r="E7" s="18">
        <f t="shared" ref="E7:E12" si="1">ROUND($C7/SUM($C$6:$C$12)*100,3)</f>
        <v>45.454999999999998</v>
      </c>
      <c r="G7" s="8"/>
      <c r="H7" s="8"/>
    </row>
    <row r="8" spans="1:12" x14ac:dyDescent="0.25">
      <c r="B8" s="7" t="s">
        <v>16</v>
      </c>
      <c r="C8" s="8">
        <f>COUNTIF(Resp[08],B8)</f>
        <v>2</v>
      </c>
      <c r="D8" s="8">
        <f t="shared" si="0"/>
        <v>18.18</v>
      </c>
      <c r="E8" s="18">
        <f t="shared" si="1"/>
        <v>18.181999999999999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5</v>
      </c>
      <c r="D6" s="8">
        <f>ROUND($C6/C$13*100,2)</f>
        <v>45.45</v>
      </c>
      <c r="E6" s="18">
        <f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COUNTIF(Resp[09],B7)</f>
        <v>4</v>
      </c>
      <c r="D7" s="8">
        <f t="shared" ref="D7:D12" si="0">ROUND($C7/C$13*100,2)</f>
        <v>36.36</v>
      </c>
      <c r="E7" s="18">
        <f t="shared" ref="E7:E12" si="1">ROUND($C7/SUM($C$6:$C$12)*100,3)</f>
        <v>36.363999999999997</v>
      </c>
      <c r="G7" s="8"/>
      <c r="H7" s="8"/>
    </row>
    <row r="8" spans="1:12" x14ac:dyDescent="0.25">
      <c r="B8" s="7" t="s">
        <v>16</v>
      </c>
      <c r="C8" s="8">
        <f>COUNTIF(Resp[09],B8)</f>
        <v>2</v>
      </c>
      <c r="D8" s="8">
        <f t="shared" si="0"/>
        <v>18.18</v>
      </c>
      <c r="E8" s="18">
        <f t="shared" si="1"/>
        <v>18.181999999999999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2</v>
      </c>
      <c r="D6" s="8">
        <f>ROUND($C6/C$13*100,2)</f>
        <v>18.18</v>
      </c>
      <c r="E6" s="18">
        <f t="shared" ref="E6:E11" si="0">ROUND($C6/SUM($C$6:$C$12)*100,3)</f>
        <v>18.181999999999999</v>
      </c>
      <c r="G6" s="8"/>
      <c r="H6" s="8"/>
    </row>
    <row r="7" spans="1:12" x14ac:dyDescent="0.25">
      <c r="B7" s="7" t="s">
        <v>14</v>
      </c>
      <c r="C7" s="8">
        <f>COUNTIF(Resp[10],B7)</f>
        <v>6</v>
      </c>
      <c r="D7" s="8">
        <f t="shared" ref="D7:D12" si="1">ROUND($C7/C$13*100,2)</f>
        <v>54.55</v>
      </c>
      <c r="E7" s="18">
        <f t="shared" si="0"/>
        <v>54.545000000000002</v>
      </c>
      <c r="G7" s="8"/>
      <c r="H7" s="8"/>
    </row>
    <row r="8" spans="1:12" x14ac:dyDescent="0.25">
      <c r="B8" s="7" t="s">
        <v>16</v>
      </c>
      <c r="C8" s="8">
        <f>COUNTIF(Resp[10],B8)</f>
        <v>3</v>
      </c>
      <c r="D8" s="8">
        <f t="shared" si="1"/>
        <v>27.27</v>
      </c>
      <c r="E8" s="18">
        <f t="shared" si="0"/>
        <v>27.273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27.273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4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COUNTIF(Resp[11],B7)</f>
        <v>2</v>
      </c>
      <c r="D7" s="8">
        <f t="shared" ref="D7:D12" si="1">ROUND($C7/C$13*100,2)</f>
        <v>18.18</v>
      </c>
      <c r="E7" s="18">
        <f t="shared" si="0"/>
        <v>18.181999999999999</v>
      </c>
      <c r="G7" s="8"/>
      <c r="H7" s="8"/>
    </row>
    <row r="8" spans="1:12" x14ac:dyDescent="0.25">
      <c r="B8" s="7" t="s">
        <v>16</v>
      </c>
      <c r="C8" s="8">
        <f>COUNTIF(Resp[11],B8)</f>
        <v>4</v>
      </c>
      <c r="D8" s="8">
        <f t="shared" si="1"/>
        <v>36.36</v>
      </c>
      <c r="E8" s="18">
        <f t="shared" si="0"/>
        <v>36.363999999999997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54.545000000000002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36.363999999999997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3</v>
      </c>
      <c r="D6" s="8">
        <f>ROUND($C6/C$13*100,2)</f>
        <v>27.27</v>
      </c>
      <c r="E6" s="18">
        <f t="shared" ref="E6:E12" si="0">ROUND($C6/SUM($C$6:$C$12)*100,3)</f>
        <v>27.273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18.18</v>
      </c>
      <c r="E7" s="18">
        <f t="shared" si="0"/>
        <v>18.181999999999999</v>
      </c>
      <c r="G7" s="8"/>
      <c r="H7" s="8"/>
    </row>
    <row r="8" spans="1:12" x14ac:dyDescent="0.25">
      <c r="B8" s="7" t="s">
        <v>16</v>
      </c>
      <c r="C8" s="8">
        <f>COUNTIF(Resp[12],B8)</f>
        <v>4</v>
      </c>
      <c r="D8" s="8">
        <f t="shared" si="1"/>
        <v>36.36</v>
      </c>
      <c r="E8" s="18">
        <f t="shared" si="0"/>
        <v>36.363999999999997</v>
      </c>
      <c r="G8" s="8"/>
      <c r="H8" s="8"/>
    </row>
    <row r="9" spans="1:12" x14ac:dyDescent="0.25">
      <c r="B9" s="7" t="s">
        <v>17</v>
      </c>
      <c r="C9" s="8">
        <f>COUNTIF(Resp[12],B9)</f>
        <v>2</v>
      </c>
      <c r="D9" s="8">
        <f t="shared" si="1"/>
        <v>18.18</v>
      </c>
      <c r="E9" s="18">
        <f t="shared" si="0"/>
        <v>18.181999999999999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45.454999999999998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36.363999999999997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18.181999999999999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5</v>
      </c>
      <c r="D6" s="8">
        <f>ROUND($C6/C$13*100,2)</f>
        <v>45.45</v>
      </c>
      <c r="E6" s="18">
        <f t="shared" ref="E6:E11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COUNTIF(Resp[13],B7)</f>
        <v>6</v>
      </c>
      <c r="D7" s="8">
        <f t="shared" ref="D7:D11" si="1">ROUND($C7/C$13*100,2)</f>
        <v>54.55</v>
      </c>
      <c r="E7" s="18">
        <f t="shared" si="0"/>
        <v>54.545000000000002</v>
      </c>
      <c r="G7" s="8"/>
      <c r="H7" s="8"/>
    </row>
    <row r="8" spans="1:12" x14ac:dyDescent="0.25">
      <c r="B8" s="7" t="s">
        <v>16</v>
      </c>
      <c r="C8" s="8">
        <f>COUNTIF(Resp[13],B8)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5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COUNTIF(Resp[14],B7)</f>
        <v>6</v>
      </c>
      <c r="D7" s="8">
        <f t="shared" ref="D7:D12" si="1">ROUND($C7/C$13*100,2)</f>
        <v>54.55</v>
      </c>
      <c r="E7" s="18">
        <f t="shared" si="0"/>
        <v>54.545000000000002</v>
      </c>
      <c r="G7" s="8"/>
      <c r="H7" s="8"/>
    </row>
    <row r="8" spans="1:12" x14ac:dyDescent="0.25">
      <c r="B8" s="7" t="s">
        <v>16</v>
      </c>
      <c r="C8" s="8">
        <f>COUNTIF(Resp[14],B8)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4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COUNTIF(Resp[15],B7)</f>
        <v>6</v>
      </c>
      <c r="D7" s="8">
        <f t="shared" ref="D7:D12" si="1">ROUND($C7/C$13*100,2)</f>
        <v>54.55</v>
      </c>
      <c r="E7" s="18">
        <f t="shared" si="0"/>
        <v>54.545000000000002</v>
      </c>
      <c r="G7" s="8"/>
      <c r="H7" s="8"/>
    </row>
    <row r="8" spans="1:12" x14ac:dyDescent="0.25">
      <c r="B8" s="7" t="s">
        <v>16</v>
      </c>
      <c r="C8" s="8">
        <f>COUNTIF(Resp[15],B8)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3</v>
      </c>
      <c r="D6" s="8">
        <f>ROUND($C6/C$13*100,2)</f>
        <v>27.27</v>
      </c>
      <c r="E6" s="18">
        <f t="shared" ref="E6:E12" si="0">ROUND($C6/SUM($C$6:$C$12)*100,3)</f>
        <v>27.273</v>
      </c>
      <c r="G6" s="8"/>
      <c r="H6" s="8"/>
    </row>
    <row r="7" spans="1:12" x14ac:dyDescent="0.25">
      <c r="B7" s="7" t="s">
        <v>14</v>
      </c>
      <c r="C7" s="8">
        <f>COUNTIF(Resp[16],B7)</f>
        <v>6</v>
      </c>
      <c r="D7" s="8">
        <f t="shared" ref="D7:D12" si="1">ROUND($C7/C$13*100,2)</f>
        <v>54.55</v>
      </c>
      <c r="E7" s="18">
        <f t="shared" si="0"/>
        <v>54.545000000000002</v>
      </c>
      <c r="G7" s="8"/>
      <c r="H7" s="8"/>
    </row>
    <row r="8" spans="1:12" x14ac:dyDescent="0.25">
      <c r="B8" s="7" t="s">
        <v>16</v>
      </c>
      <c r="C8" s="8">
        <f>COUNTIF(Resp[16],B8)</f>
        <v>2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5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COUNTIF(Resp[17],B7)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COUNTIF(Resp[17],B8)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8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30</v>
      </c>
      <c r="B2" s="66" t="s">
        <v>29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14</v>
      </c>
      <c r="H2" s="66" t="s">
        <v>14</v>
      </c>
      <c r="I2" s="66" t="s">
        <v>14</v>
      </c>
      <c r="J2" s="66" t="s">
        <v>14</v>
      </c>
      <c r="K2" s="66" t="s">
        <v>14</v>
      </c>
      <c r="L2" s="66" t="s">
        <v>16</v>
      </c>
      <c r="M2" s="66" t="s">
        <v>16</v>
      </c>
      <c r="N2" s="66" t="s">
        <v>14</v>
      </c>
      <c r="O2" s="66" t="s">
        <v>14</v>
      </c>
      <c r="P2" s="66" t="s">
        <v>14</v>
      </c>
      <c r="Q2" s="66" t="s">
        <v>14</v>
      </c>
      <c r="R2" s="66" t="s">
        <v>14</v>
      </c>
      <c r="S2" s="66" t="s">
        <v>14</v>
      </c>
      <c r="T2" s="66" t="s">
        <v>14</v>
      </c>
      <c r="U2" s="66" t="s">
        <v>15</v>
      </c>
      <c r="AJ2" s="66" t="s">
        <v>14</v>
      </c>
      <c r="AK2" s="66" t="s">
        <v>12</v>
      </c>
      <c r="AL2" s="66" t="s">
        <v>14</v>
      </c>
      <c r="AM2" s="66" t="s">
        <v>12</v>
      </c>
      <c r="AN2" s="66" t="s">
        <v>14</v>
      </c>
      <c r="AO2" s="66" t="s">
        <v>16</v>
      </c>
      <c r="AP2" s="66" t="s">
        <v>14</v>
      </c>
      <c r="AQ2" s="66" t="s">
        <v>17</v>
      </c>
      <c r="AR2" s="66" t="s">
        <v>14</v>
      </c>
      <c r="AS2" s="66" t="s">
        <v>18</v>
      </c>
      <c r="AT2" s="66" t="s">
        <v>17</v>
      </c>
      <c r="AU2" s="66" t="s">
        <v>16</v>
      </c>
      <c r="AV2" s="66" t="s">
        <v>14</v>
      </c>
      <c r="AW2" s="66" t="s">
        <v>16</v>
      </c>
      <c r="AX2" s="66" t="s">
        <v>14</v>
      </c>
      <c r="AY2" s="66" t="s">
        <v>14</v>
      </c>
      <c r="AZ2" s="66" t="s">
        <v>16</v>
      </c>
      <c r="BA2" s="66" t="s">
        <v>16</v>
      </c>
      <c r="BB2" s="66" t="s">
        <v>19</v>
      </c>
      <c r="BC2" s="66" t="s">
        <v>19</v>
      </c>
      <c r="BD2" s="66" t="s">
        <v>19</v>
      </c>
      <c r="BE2" s="66" t="s">
        <v>19</v>
      </c>
      <c r="BF2" s="66" t="s">
        <v>19</v>
      </c>
      <c r="BG2" s="66" t="s">
        <v>14</v>
      </c>
      <c r="BH2" s="66" t="s">
        <v>14</v>
      </c>
    </row>
    <row r="3" spans="1:65" ht="24.75" customHeight="1" x14ac:dyDescent="0.25">
      <c r="A3" s="66" t="s">
        <v>30</v>
      </c>
      <c r="B3" s="66" t="s">
        <v>29</v>
      </c>
      <c r="C3" s="66" t="s">
        <v>13</v>
      </c>
      <c r="D3" s="66" t="s">
        <v>13</v>
      </c>
      <c r="E3" s="66" t="s">
        <v>15</v>
      </c>
      <c r="F3" s="66" t="s">
        <v>15</v>
      </c>
      <c r="G3" s="66" t="s">
        <v>14</v>
      </c>
      <c r="H3" s="66" t="s">
        <v>12</v>
      </c>
      <c r="I3" s="66" t="s">
        <v>12</v>
      </c>
      <c r="J3" s="66" t="s">
        <v>14</v>
      </c>
      <c r="K3" s="66" t="s">
        <v>14</v>
      </c>
      <c r="L3" s="66" t="s">
        <v>12</v>
      </c>
      <c r="M3" s="66" t="s">
        <v>12</v>
      </c>
      <c r="N3" s="66" t="s">
        <v>12</v>
      </c>
      <c r="O3" s="66" t="s">
        <v>12</v>
      </c>
      <c r="P3" s="66" t="s">
        <v>14</v>
      </c>
      <c r="Q3" s="66" t="s">
        <v>14</v>
      </c>
      <c r="R3" s="66" t="s">
        <v>12</v>
      </c>
      <c r="S3" s="66" t="s">
        <v>14</v>
      </c>
      <c r="T3" s="66" t="s">
        <v>14</v>
      </c>
      <c r="U3" s="66" t="s">
        <v>15</v>
      </c>
      <c r="AJ3" s="66" t="s">
        <v>12</v>
      </c>
      <c r="AK3" s="66" t="s">
        <v>12</v>
      </c>
      <c r="AL3" s="66" t="s">
        <v>12</v>
      </c>
      <c r="AM3" s="66" t="s">
        <v>14</v>
      </c>
      <c r="AN3" s="66" t="s">
        <v>12</v>
      </c>
      <c r="AO3" s="66" t="s">
        <v>14</v>
      </c>
      <c r="AP3" s="66" t="s">
        <v>12</v>
      </c>
      <c r="AQ3" s="66" t="s">
        <v>14</v>
      </c>
      <c r="AR3" s="66" t="s">
        <v>14</v>
      </c>
      <c r="AS3" s="66" t="s">
        <v>16</v>
      </c>
      <c r="AT3" s="66" t="s">
        <v>16</v>
      </c>
      <c r="AU3" s="66" t="s">
        <v>12</v>
      </c>
      <c r="AV3" s="66" t="s">
        <v>12</v>
      </c>
      <c r="AW3" s="66" t="s">
        <v>14</v>
      </c>
      <c r="AX3" s="66" t="s">
        <v>14</v>
      </c>
      <c r="AY3" s="66" t="s">
        <v>14</v>
      </c>
      <c r="AZ3" s="66" t="s">
        <v>16</v>
      </c>
      <c r="BA3" s="66" t="s">
        <v>16</v>
      </c>
      <c r="BB3" s="66" t="s">
        <v>12</v>
      </c>
      <c r="BC3" s="66" t="s">
        <v>12</v>
      </c>
      <c r="BD3" s="66" t="s">
        <v>12</v>
      </c>
      <c r="BE3" s="66" t="s">
        <v>14</v>
      </c>
      <c r="BF3" s="66" t="s">
        <v>20</v>
      </c>
      <c r="BG3" s="66" t="s">
        <v>14</v>
      </c>
      <c r="BH3" s="66" t="s">
        <v>14</v>
      </c>
    </row>
    <row r="4" spans="1:65" ht="24.75" customHeight="1" x14ac:dyDescent="0.25">
      <c r="A4" s="66" t="s">
        <v>30</v>
      </c>
      <c r="B4" s="66" t="s">
        <v>29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14</v>
      </c>
      <c r="H4" s="66" t="s">
        <v>14</v>
      </c>
      <c r="I4" s="66" t="s">
        <v>14</v>
      </c>
      <c r="J4" s="66" t="s">
        <v>14</v>
      </c>
      <c r="K4" s="66" t="s">
        <v>14</v>
      </c>
      <c r="L4" s="66" t="s">
        <v>14</v>
      </c>
      <c r="M4" s="66" t="s">
        <v>16</v>
      </c>
      <c r="N4" s="66" t="s">
        <v>14</v>
      </c>
      <c r="O4" s="66" t="s">
        <v>14</v>
      </c>
      <c r="P4" s="66" t="s">
        <v>14</v>
      </c>
      <c r="Q4" s="66" t="s">
        <v>14</v>
      </c>
      <c r="R4" s="66" t="s">
        <v>14</v>
      </c>
      <c r="S4" s="66" t="s">
        <v>14</v>
      </c>
      <c r="T4" s="66" t="s">
        <v>20</v>
      </c>
      <c r="U4" s="66" t="s">
        <v>15</v>
      </c>
      <c r="AJ4" s="66" t="s">
        <v>16</v>
      </c>
      <c r="AK4" s="66" t="s">
        <v>14</v>
      </c>
      <c r="AL4" s="66" t="s">
        <v>16</v>
      </c>
      <c r="AM4" s="66" t="s">
        <v>14</v>
      </c>
      <c r="AN4" s="66" t="s">
        <v>14</v>
      </c>
      <c r="AO4" s="66" t="s">
        <v>16</v>
      </c>
      <c r="AP4" s="66" t="s">
        <v>16</v>
      </c>
      <c r="AQ4" s="66" t="s">
        <v>16</v>
      </c>
      <c r="AR4" s="66" t="s">
        <v>16</v>
      </c>
      <c r="AS4" s="66" t="s">
        <v>17</v>
      </c>
      <c r="AT4" s="66" t="s">
        <v>16</v>
      </c>
      <c r="AU4" s="66" t="s">
        <v>16</v>
      </c>
      <c r="AV4" s="66" t="s">
        <v>16</v>
      </c>
      <c r="AW4" s="66" t="s">
        <v>16</v>
      </c>
      <c r="AX4" s="66" t="s">
        <v>20</v>
      </c>
      <c r="AY4" s="66" t="s">
        <v>16</v>
      </c>
      <c r="AZ4" s="66" t="s">
        <v>16</v>
      </c>
      <c r="BA4" s="66" t="s">
        <v>20</v>
      </c>
      <c r="BB4" s="66" t="s">
        <v>14</v>
      </c>
      <c r="BC4" s="66" t="s">
        <v>14</v>
      </c>
      <c r="BD4" s="66" t="s">
        <v>14</v>
      </c>
      <c r="BE4" s="66" t="s">
        <v>14</v>
      </c>
      <c r="BF4" s="66" t="s">
        <v>14</v>
      </c>
      <c r="BG4" s="66" t="s">
        <v>14</v>
      </c>
      <c r="BH4" s="66" t="s">
        <v>14</v>
      </c>
    </row>
    <row r="5" spans="1:65" ht="24.75" customHeight="1" x14ac:dyDescent="0.25">
      <c r="A5" s="66" t="s">
        <v>30</v>
      </c>
      <c r="B5" s="66" t="s">
        <v>29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14</v>
      </c>
      <c r="H5" s="66" t="s">
        <v>14</v>
      </c>
      <c r="I5" s="66" t="s">
        <v>16</v>
      </c>
      <c r="J5" s="66" t="s">
        <v>16</v>
      </c>
      <c r="K5" s="66" t="s">
        <v>16</v>
      </c>
      <c r="L5" s="66" t="s">
        <v>16</v>
      </c>
      <c r="M5" s="66" t="s">
        <v>16</v>
      </c>
      <c r="N5" s="66" t="s">
        <v>14</v>
      </c>
      <c r="O5" s="66" t="s">
        <v>14</v>
      </c>
      <c r="P5" s="66" t="s">
        <v>14</v>
      </c>
      <c r="Q5" s="66" t="s">
        <v>14</v>
      </c>
      <c r="R5" s="66" t="s">
        <v>14</v>
      </c>
      <c r="S5" s="66" t="s">
        <v>16</v>
      </c>
      <c r="T5" s="66" t="s">
        <v>19</v>
      </c>
      <c r="U5" s="66" t="s">
        <v>15</v>
      </c>
      <c r="AJ5" s="66" t="s">
        <v>14</v>
      </c>
      <c r="AK5" s="66" t="s">
        <v>12</v>
      </c>
      <c r="AL5" s="66" t="s">
        <v>14</v>
      </c>
      <c r="AM5" s="66" t="s">
        <v>14</v>
      </c>
      <c r="AN5" s="66" t="s">
        <v>14</v>
      </c>
      <c r="AO5" s="66" t="s">
        <v>12</v>
      </c>
      <c r="AP5" s="66" t="s">
        <v>14</v>
      </c>
      <c r="AQ5" s="66" t="s">
        <v>14</v>
      </c>
      <c r="AR5" s="66" t="s">
        <v>14</v>
      </c>
      <c r="AS5" s="66" t="s">
        <v>16</v>
      </c>
      <c r="AT5" s="66" t="s">
        <v>16</v>
      </c>
      <c r="AU5" s="66" t="s">
        <v>14</v>
      </c>
      <c r="AV5" s="66" t="s">
        <v>14</v>
      </c>
      <c r="AW5" s="66" t="s">
        <v>14</v>
      </c>
      <c r="AX5" s="66" t="s">
        <v>17</v>
      </c>
      <c r="AY5" s="66" t="s">
        <v>14</v>
      </c>
      <c r="AZ5" s="66" t="s">
        <v>16</v>
      </c>
      <c r="BA5" s="66" t="s">
        <v>17</v>
      </c>
      <c r="BB5" s="66" t="s">
        <v>14</v>
      </c>
      <c r="BC5" s="66" t="s">
        <v>14</v>
      </c>
      <c r="BD5" s="66" t="s">
        <v>14</v>
      </c>
      <c r="BE5" s="66" t="s">
        <v>14</v>
      </c>
      <c r="BF5" s="66" t="s">
        <v>14</v>
      </c>
      <c r="BG5" s="66" t="s">
        <v>14</v>
      </c>
      <c r="BH5" s="66" t="s">
        <v>12</v>
      </c>
    </row>
    <row r="6" spans="1:65" ht="24.75" customHeight="1" x14ac:dyDescent="0.25">
      <c r="A6" s="66" t="s">
        <v>30</v>
      </c>
      <c r="B6" s="66" t="s">
        <v>29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12</v>
      </c>
      <c r="M6" s="66" t="s">
        <v>14</v>
      </c>
      <c r="N6" s="66" t="s">
        <v>12</v>
      </c>
      <c r="O6" s="66" t="s">
        <v>12</v>
      </c>
      <c r="P6" s="66" t="s">
        <v>12</v>
      </c>
      <c r="Q6" s="66" t="s">
        <v>12</v>
      </c>
      <c r="R6" s="66" t="s">
        <v>12</v>
      </c>
      <c r="S6" s="66" t="s">
        <v>12</v>
      </c>
      <c r="T6" s="66" t="s">
        <v>12</v>
      </c>
      <c r="U6" s="66" t="s">
        <v>15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12</v>
      </c>
      <c r="AP6" s="66" t="s">
        <v>12</v>
      </c>
      <c r="AQ6" s="66" t="s">
        <v>12</v>
      </c>
      <c r="AR6" s="66" t="s">
        <v>12</v>
      </c>
      <c r="AS6" s="66" t="s">
        <v>12</v>
      </c>
      <c r="AT6" s="66" t="s">
        <v>12</v>
      </c>
      <c r="AU6" s="66" t="s">
        <v>12</v>
      </c>
      <c r="AV6" s="66" t="s">
        <v>12</v>
      </c>
      <c r="AW6" s="66" t="s">
        <v>14</v>
      </c>
      <c r="AX6" s="66" t="s">
        <v>18</v>
      </c>
      <c r="AY6" s="66" t="s">
        <v>12</v>
      </c>
      <c r="AZ6" s="66" t="s">
        <v>14</v>
      </c>
      <c r="BA6" s="66" t="s">
        <v>18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12</v>
      </c>
      <c r="BG6" s="66" t="s">
        <v>12</v>
      </c>
      <c r="BH6" s="66" t="s">
        <v>12</v>
      </c>
    </row>
    <row r="7" spans="1:65" ht="24.75" customHeight="1" x14ac:dyDescent="0.25">
      <c r="A7" s="66" t="s">
        <v>30</v>
      </c>
      <c r="B7" s="66" t="s">
        <v>29</v>
      </c>
      <c r="C7" s="66" t="s">
        <v>13</v>
      </c>
      <c r="D7" s="66" t="s">
        <v>15</v>
      </c>
      <c r="E7" s="66" t="s">
        <v>15</v>
      </c>
      <c r="F7" s="66" t="s">
        <v>15</v>
      </c>
      <c r="G7" s="66" t="s">
        <v>12</v>
      </c>
      <c r="H7" s="66" t="s">
        <v>12</v>
      </c>
      <c r="I7" s="66" t="s">
        <v>14</v>
      </c>
      <c r="J7" s="66" t="s">
        <v>12</v>
      </c>
      <c r="K7" s="66" t="s">
        <v>14</v>
      </c>
      <c r="L7" s="66" t="s">
        <v>16</v>
      </c>
      <c r="M7" s="66" t="s">
        <v>16</v>
      </c>
      <c r="N7" s="66" t="s">
        <v>12</v>
      </c>
      <c r="O7" s="66" t="s">
        <v>12</v>
      </c>
      <c r="P7" s="66" t="s">
        <v>12</v>
      </c>
      <c r="Q7" s="66" t="s">
        <v>12</v>
      </c>
      <c r="R7" s="66" t="s">
        <v>12</v>
      </c>
      <c r="S7" s="66" t="s">
        <v>14</v>
      </c>
      <c r="T7" s="66" t="s">
        <v>20</v>
      </c>
      <c r="U7" s="66" t="s">
        <v>15</v>
      </c>
      <c r="AJ7" s="66" t="s">
        <v>12</v>
      </c>
      <c r="AK7" s="66" t="s">
        <v>12</v>
      </c>
      <c r="AL7" s="66" t="s">
        <v>14</v>
      </c>
      <c r="AM7" s="66" t="s">
        <v>14</v>
      </c>
      <c r="AN7" s="66" t="s">
        <v>12</v>
      </c>
      <c r="AO7" s="66" t="s">
        <v>14</v>
      </c>
      <c r="AP7" s="66" t="s">
        <v>14</v>
      </c>
      <c r="AQ7" s="66" t="s">
        <v>12</v>
      </c>
      <c r="AR7" s="66" t="s">
        <v>14</v>
      </c>
      <c r="AS7" s="66" t="s">
        <v>16</v>
      </c>
      <c r="AT7" s="66" t="s">
        <v>16</v>
      </c>
      <c r="AU7" s="66" t="s">
        <v>14</v>
      </c>
      <c r="AV7" s="66" t="s">
        <v>14</v>
      </c>
      <c r="AW7" s="66" t="s">
        <v>14</v>
      </c>
      <c r="AX7" s="66" t="s">
        <v>14</v>
      </c>
      <c r="AY7" s="66" t="s">
        <v>14</v>
      </c>
      <c r="AZ7" s="66" t="s">
        <v>14</v>
      </c>
      <c r="BA7" s="66" t="s">
        <v>14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20</v>
      </c>
      <c r="BG7" s="66" t="s">
        <v>12</v>
      </c>
      <c r="BH7" s="66" t="s">
        <v>14</v>
      </c>
    </row>
    <row r="8" spans="1:65" ht="24.75" customHeight="1" x14ac:dyDescent="0.25">
      <c r="A8" s="66" t="s">
        <v>30</v>
      </c>
      <c r="B8" s="66" t="s">
        <v>29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14</v>
      </c>
      <c r="H8" s="66" t="s">
        <v>14</v>
      </c>
      <c r="I8" s="66" t="s">
        <v>12</v>
      </c>
      <c r="J8" s="66" t="s">
        <v>12</v>
      </c>
      <c r="K8" s="66" t="s">
        <v>16</v>
      </c>
      <c r="L8" s="66" t="s">
        <v>17</v>
      </c>
      <c r="M8" s="66" t="s">
        <v>17</v>
      </c>
      <c r="N8" s="66" t="s">
        <v>14</v>
      </c>
      <c r="O8" s="66" t="s">
        <v>14</v>
      </c>
      <c r="P8" s="66" t="s">
        <v>16</v>
      </c>
      <c r="Q8" s="66" t="s">
        <v>16</v>
      </c>
      <c r="R8" s="66" t="s">
        <v>17</v>
      </c>
      <c r="S8" s="66" t="s">
        <v>18</v>
      </c>
      <c r="T8" s="66" t="s">
        <v>12</v>
      </c>
      <c r="U8" s="66" t="s">
        <v>15</v>
      </c>
      <c r="AJ8" s="66" t="s">
        <v>17</v>
      </c>
      <c r="AK8" s="66" t="s">
        <v>14</v>
      </c>
      <c r="AL8" s="66" t="s">
        <v>16</v>
      </c>
      <c r="AM8" s="66" t="s">
        <v>17</v>
      </c>
      <c r="AN8" s="66" t="s">
        <v>14</v>
      </c>
      <c r="AO8" s="66" t="s">
        <v>14</v>
      </c>
      <c r="AP8" s="66" t="s">
        <v>17</v>
      </c>
      <c r="AQ8" s="66" t="s">
        <v>14</v>
      </c>
      <c r="AR8" s="66" t="s">
        <v>17</v>
      </c>
      <c r="AS8" s="66" t="s">
        <v>17</v>
      </c>
      <c r="AT8" s="66" t="s">
        <v>18</v>
      </c>
      <c r="AU8" s="66" t="s">
        <v>17</v>
      </c>
      <c r="AV8" s="66" t="s">
        <v>16</v>
      </c>
      <c r="AW8" s="66" t="s">
        <v>17</v>
      </c>
      <c r="AX8" s="66" t="s">
        <v>18</v>
      </c>
      <c r="AY8" s="66" t="s">
        <v>14</v>
      </c>
      <c r="AZ8" s="66" t="s">
        <v>16</v>
      </c>
      <c r="BA8" s="66" t="s">
        <v>17</v>
      </c>
      <c r="BB8" s="66" t="s">
        <v>14</v>
      </c>
      <c r="BC8" s="66" t="s">
        <v>14</v>
      </c>
      <c r="BD8" s="66" t="s">
        <v>16</v>
      </c>
      <c r="BE8" s="66" t="s">
        <v>16</v>
      </c>
      <c r="BF8" s="66" t="s">
        <v>19</v>
      </c>
      <c r="BG8" s="66" t="s">
        <v>14</v>
      </c>
      <c r="BH8" s="66" t="s">
        <v>14</v>
      </c>
    </row>
    <row r="9" spans="1:65" ht="24.75" customHeight="1" x14ac:dyDescent="0.25">
      <c r="A9" s="66" t="s">
        <v>30</v>
      </c>
      <c r="B9" s="66" t="s">
        <v>29</v>
      </c>
      <c r="C9" s="66" t="s">
        <v>13</v>
      </c>
      <c r="D9" s="66" t="s">
        <v>15</v>
      </c>
      <c r="E9" s="66" t="s">
        <v>15</v>
      </c>
      <c r="F9" s="66" t="s">
        <v>15</v>
      </c>
      <c r="G9" s="66" t="s">
        <v>17</v>
      </c>
      <c r="H9" s="66" t="s">
        <v>16</v>
      </c>
      <c r="I9" s="66" t="s">
        <v>16</v>
      </c>
      <c r="J9" s="66" t="s">
        <v>16</v>
      </c>
      <c r="K9" s="66" t="s">
        <v>16</v>
      </c>
      <c r="L9" s="66" t="s">
        <v>16</v>
      </c>
      <c r="M9" s="66" t="s">
        <v>17</v>
      </c>
      <c r="N9" s="66" t="s">
        <v>14</v>
      </c>
      <c r="O9" s="66" t="s">
        <v>14</v>
      </c>
      <c r="P9" s="66" t="s">
        <v>14</v>
      </c>
      <c r="Q9" s="66" t="s">
        <v>16</v>
      </c>
      <c r="R9" s="66" t="s">
        <v>14</v>
      </c>
      <c r="S9" s="66" t="s">
        <v>14</v>
      </c>
      <c r="T9" s="66" t="s">
        <v>14</v>
      </c>
      <c r="U9" s="66" t="s">
        <v>15</v>
      </c>
      <c r="AJ9" s="66" t="s">
        <v>14</v>
      </c>
      <c r="AK9" s="66" t="s">
        <v>17</v>
      </c>
      <c r="AL9" s="66" t="s">
        <v>14</v>
      </c>
      <c r="AM9" s="66" t="s">
        <v>14</v>
      </c>
      <c r="AN9" s="66" t="s">
        <v>16</v>
      </c>
      <c r="AO9" s="66" t="s">
        <v>12</v>
      </c>
      <c r="AP9" s="66" t="s">
        <v>14</v>
      </c>
      <c r="AQ9" s="66" t="s">
        <v>12</v>
      </c>
      <c r="AR9" s="66" t="s">
        <v>14</v>
      </c>
      <c r="AS9" s="66" t="s">
        <v>14</v>
      </c>
      <c r="AT9" s="66" t="s">
        <v>18</v>
      </c>
      <c r="AU9" s="66" t="s">
        <v>14</v>
      </c>
      <c r="AV9" s="66" t="s">
        <v>14</v>
      </c>
      <c r="AW9" s="66" t="s">
        <v>12</v>
      </c>
      <c r="AX9" s="66" t="s">
        <v>12</v>
      </c>
      <c r="AY9" s="66" t="s">
        <v>14</v>
      </c>
      <c r="AZ9" s="66" t="s">
        <v>14</v>
      </c>
      <c r="BA9" s="66" t="s">
        <v>14</v>
      </c>
      <c r="BB9" s="66" t="s">
        <v>14</v>
      </c>
      <c r="BC9" s="66" t="s">
        <v>14</v>
      </c>
      <c r="BD9" s="66" t="s">
        <v>14</v>
      </c>
      <c r="BE9" s="66" t="s">
        <v>14</v>
      </c>
      <c r="BF9" s="66" t="s">
        <v>12</v>
      </c>
      <c r="BG9" s="66" t="s">
        <v>14</v>
      </c>
      <c r="BH9" s="66" t="s">
        <v>14</v>
      </c>
    </row>
    <row r="10" spans="1:65" ht="24.75" customHeight="1" x14ac:dyDescent="0.25">
      <c r="A10" s="66" t="s">
        <v>30</v>
      </c>
      <c r="B10" s="66" t="s">
        <v>29</v>
      </c>
      <c r="C10" s="66" t="s">
        <v>15</v>
      </c>
      <c r="D10" s="66" t="s">
        <v>13</v>
      </c>
      <c r="E10" s="66" t="s">
        <v>15</v>
      </c>
      <c r="F10" s="66" t="s">
        <v>15</v>
      </c>
      <c r="G10" s="66" t="s">
        <v>12</v>
      </c>
      <c r="H10" s="66" t="s">
        <v>12</v>
      </c>
      <c r="I10" s="66" t="s">
        <v>12</v>
      </c>
      <c r="J10" s="66" t="s">
        <v>12</v>
      </c>
      <c r="K10" s="66" t="s">
        <v>12</v>
      </c>
      <c r="L10" s="66" t="s">
        <v>12</v>
      </c>
      <c r="M10" s="66" t="s">
        <v>12</v>
      </c>
      <c r="N10" s="66" t="s">
        <v>12</v>
      </c>
      <c r="O10" s="66" t="s">
        <v>12</v>
      </c>
      <c r="P10" s="66" t="s">
        <v>12</v>
      </c>
      <c r="Q10" s="66" t="s">
        <v>12</v>
      </c>
      <c r="R10" s="66" t="s">
        <v>12</v>
      </c>
      <c r="S10" s="66" t="s">
        <v>12</v>
      </c>
      <c r="T10" s="66" t="s">
        <v>14</v>
      </c>
      <c r="U10" s="66" t="s">
        <v>15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12</v>
      </c>
      <c r="AP10" s="66" t="s">
        <v>12</v>
      </c>
      <c r="AQ10" s="66" t="s">
        <v>16</v>
      </c>
      <c r="AR10" s="66" t="s">
        <v>14</v>
      </c>
      <c r="AS10" s="66" t="s">
        <v>18</v>
      </c>
      <c r="AT10" s="66" t="s">
        <v>18</v>
      </c>
      <c r="AU10" s="66" t="s">
        <v>14</v>
      </c>
      <c r="AV10" s="66" t="s">
        <v>12</v>
      </c>
      <c r="AW10" s="66" t="s">
        <v>20</v>
      </c>
      <c r="AX10" s="66" t="s">
        <v>20</v>
      </c>
      <c r="AY10" s="66" t="s">
        <v>12</v>
      </c>
      <c r="AZ10" s="66" t="s">
        <v>14</v>
      </c>
      <c r="BA10" s="66" t="s">
        <v>20</v>
      </c>
      <c r="BB10" s="66" t="s">
        <v>12</v>
      </c>
      <c r="BC10" s="66" t="s">
        <v>12</v>
      </c>
      <c r="BD10" s="66" t="s">
        <v>12</v>
      </c>
      <c r="BE10" s="66" t="s">
        <v>12</v>
      </c>
      <c r="BF10" s="66" t="s">
        <v>19</v>
      </c>
      <c r="BG10" s="66" t="s">
        <v>12</v>
      </c>
      <c r="BH10" s="66" t="s">
        <v>12</v>
      </c>
    </row>
    <row r="11" spans="1:65" ht="24.75" customHeight="1" x14ac:dyDescent="0.25">
      <c r="A11" s="66" t="s">
        <v>30</v>
      </c>
      <c r="B11" s="66" t="s">
        <v>29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14</v>
      </c>
      <c r="H11" s="66" t="s">
        <v>14</v>
      </c>
      <c r="I11" s="66" t="s">
        <v>14</v>
      </c>
      <c r="J11" s="66" t="s">
        <v>14</v>
      </c>
      <c r="K11" s="66" t="s">
        <v>14</v>
      </c>
      <c r="L11" s="66" t="s">
        <v>14</v>
      </c>
      <c r="M11" s="66" t="s">
        <v>14</v>
      </c>
      <c r="N11" s="66" t="s">
        <v>14</v>
      </c>
      <c r="O11" s="66" t="s">
        <v>14</v>
      </c>
      <c r="P11" s="66" t="s">
        <v>14</v>
      </c>
      <c r="Q11" s="66" t="s">
        <v>14</v>
      </c>
      <c r="R11" s="66" t="s">
        <v>14</v>
      </c>
      <c r="S11" s="66" t="s">
        <v>14</v>
      </c>
      <c r="T11" s="66" t="s">
        <v>14</v>
      </c>
      <c r="U11" s="66" t="s">
        <v>15</v>
      </c>
      <c r="AJ11" s="66" t="s">
        <v>14</v>
      </c>
      <c r="AK11" s="66" t="s">
        <v>14</v>
      </c>
      <c r="AL11" s="66" t="s">
        <v>14</v>
      </c>
      <c r="AM11" s="66" t="s">
        <v>14</v>
      </c>
      <c r="AN11" s="66" t="s">
        <v>14</v>
      </c>
      <c r="AO11" s="66" t="s">
        <v>14</v>
      </c>
      <c r="AP11" s="66" t="s">
        <v>14</v>
      </c>
      <c r="AQ11" s="66" t="s">
        <v>14</v>
      </c>
      <c r="AR11" s="66" t="s">
        <v>14</v>
      </c>
      <c r="AS11" s="66" t="s">
        <v>16</v>
      </c>
      <c r="AT11" s="66" t="s">
        <v>16</v>
      </c>
      <c r="AU11" s="66" t="s">
        <v>14</v>
      </c>
      <c r="AV11" s="66" t="s">
        <v>14</v>
      </c>
      <c r="AW11" s="66" t="s">
        <v>14</v>
      </c>
      <c r="AX11" s="66" t="s">
        <v>16</v>
      </c>
      <c r="AY11" s="66" t="s">
        <v>14</v>
      </c>
      <c r="AZ11" s="66" t="s">
        <v>14</v>
      </c>
      <c r="BA11" s="66" t="s">
        <v>16</v>
      </c>
      <c r="BB11" s="66" t="s">
        <v>16</v>
      </c>
      <c r="BC11" s="66" t="s">
        <v>14</v>
      </c>
      <c r="BD11" s="66" t="s">
        <v>14</v>
      </c>
      <c r="BE11" s="66" t="s">
        <v>16</v>
      </c>
      <c r="BF11" s="66" t="s">
        <v>16</v>
      </c>
      <c r="BG11" s="66" t="s">
        <v>14</v>
      </c>
      <c r="BH11" s="66" t="s">
        <v>14</v>
      </c>
    </row>
    <row r="12" spans="1:65" ht="24.75" customHeight="1" x14ac:dyDescent="0.25">
      <c r="A12" s="66" t="s">
        <v>30</v>
      </c>
      <c r="B12" s="66" t="s">
        <v>29</v>
      </c>
      <c r="C12" s="66" t="s">
        <v>13</v>
      </c>
      <c r="D12" s="66" t="s">
        <v>15</v>
      </c>
      <c r="E12" s="66" t="s">
        <v>15</v>
      </c>
      <c r="F12" s="66" t="s">
        <v>15</v>
      </c>
      <c r="G12" s="66" t="s">
        <v>14</v>
      </c>
      <c r="H12" s="66" t="s">
        <v>12</v>
      </c>
      <c r="I12" s="66" t="s">
        <v>14</v>
      </c>
      <c r="J12" s="66" t="s">
        <v>12</v>
      </c>
      <c r="K12" s="66" t="s">
        <v>14</v>
      </c>
      <c r="L12" s="66" t="s">
        <v>12</v>
      </c>
      <c r="M12" s="66" t="s">
        <v>12</v>
      </c>
      <c r="N12" s="66" t="s">
        <v>12</v>
      </c>
      <c r="O12" s="66" t="s">
        <v>12</v>
      </c>
      <c r="P12" s="66" t="s">
        <v>12</v>
      </c>
      <c r="Q12" s="66" t="s">
        <v>14</v>
      </c>
      <c r="R12" s="66" t="s">
        <v>12</v>
      </c>
      <c r="S12" s="66" t="s">
        <v>12</v>
      </c>
      <c r="T12" s="66" t="s">
        <v>12</v>
      </c>
      <c r="U12" s="66" t="s">
        <v>15</v>
      </c>
      <c r="AJ12" s="66" t="s">
        <v>12</v>
      </c>
      <c r="AK12" s="66" t="s">
        <v>12</v>
      </c>
      <c r="AL12" s="66" t="s">
        <v>12</v>
      </c>
      <c r="AM12" s="66" t="s">
        <v>12</v>
      </c>
      <c r="AN12" s="66" t="s">
        <v>12</v>
      </c>
      <c r="AO12" s="66" t="s">
        <v>12</v>
      </c>
      <c r="AP12" s="66" t="s">
        <v>12</v>
      </c>
      <c r="AQ12" s="66" t="s">
        <v>14</v>
      </c>
      <c r="AR12" s="66" t="s">
        <v>14</v>
      </c>
      <c r="AS12" s="66" t="s">
        <v>16</v>
      </c>
      <c r="AT12" s="66" t="s">
        <v>16</v>
      </c>
      <c r="AU12" s="66" t="s">
        <v>16</v>
      </c>
      <c r="AV12" s="66" t="s">
        <v>12</v>
      </c>
      <c r="AW12" s="66" t="s">
        <v>12</v>
      </c>
      <c r="AX12" s="66" t="s">
        <v>14</v>
      </c>
      <c r="AY12" s="66" t="s">
        <v>12</v>
      </c>
      <c r="AZ12" s="66" t="s">
        <v>12</v>
      </c>
      <c r="BA12" s="66" t="s">
        <v>14</v>
      </c>
      <c r="BB12" s="66" t="s">
        <v>14</v>
      </c>
      <c r="BC12" s="66" t="s">
        <v>12</v>
      </c>
      <c r="BD12" s="66" t="s">
        <v>12</v>
      </c>
      <c r="BE12" s="66" t="s">
        <v>12</v>
      </c>
      <c r="BF12" s="66" t="s">
        <v>19</v>
      </c>
      <c r="BG12" s="66" t="s">
        <v>12</v>
      </c>
      <c r="BH12" s="66" t="s">
        <v>12</v>
      </c>
    </row>
    <row r="13" spans="1:65" ht="24.75" customHeight="1" x14ac:dyDescent="0.25">
      <c r="A13" s="69"/>
      <c r="B13" s="70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spans="1:65" ht="45.75" customHeight="1" x14ac:dyDescent="0.25">
      <c r="A14" s="69"/>
      <c r="B14" s="70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spans="1:65" ht="32.2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5" ht="32.25" customHeight="1" x14ac:dyDescent="0.25">
      <c r="A16" s="69"/>
      <c r="B16" s="71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spans="1:61" ht="32.25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spans="1:61" ht="32.25" customHeight="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</sheetData>
  <conditionalFormatting sqref="A2:A12">
    <cfRule type="uniqueValues" dxfId="0" priority="13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3</v>
      </c>
      <c r="D6" s="8">
        <f>ROUND($C6/C$13*100,2)</f>
        <v>27.27</v>
      </c>
      <c r="E6" s="18">
        <f t="shared" ref="E6:E12" si="0">ROUND($C6/SUM($C$6:$C$12)*100,3)</f>
        <v>27.273</v>
      </c>
      <c r="G6" s="8"/>
      <c r="H6" s="8"/>
    </row>
    <row r="7" spans="1:12" x14ac:dyDescent="0.25">
      <c r="B7" s="7" t="s">
        <v>14</v>
      </c>
      <c r="C7" s="8">
        <f>COUNTIF(Resp[18],B7)</f>
        <v>6</v>
      </c>
      <c r="D7" s="8">
        <f t="shared" ref="D7:D12" si="1">ROUND($C7/C$13*100,2)</f>
        <v>54.55</v>
      </c>
      <c r="E7" s="18">
        <f t="shared" si="0"/>
        <v>54.545000000000002</v>
      </c>
      <c r="G7" s="8"/>
      <c r="H7" s="8"/>
    </row>
    <row r="8" spans="1:12" x14ac:dyDescent="0.25">
      <c r="B8" s="7" t="s">
        <v>16</v>
      </c>
      <c r="C8" s="8">
        <f>COUNTIF(Resp[18],B8)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3</v>
      </c>
      <c r="D6" s="8">
        <f>ROUND($C6/C$13*100,2)</f>
        <v>27.27</v>
      </c>
      <c r="E6" s="18">
        <f t="shared" ref="E6:E12" si="0">ROUND($C6/SUM($C$6:$C$12)*100,3)</f>
        <v>27.273</v>
      </c>
      <c r="G6" s="8"/>
      <c r="H6" s="8"/>
    </row>
    <row r="7" spans="1:12" x14ac:dyDescent="0.25">
      <c r="B7" s="7" t="s">
        <v>14</v>
      </c>
      <c r="C7" s="8">
        <f>COUNTIF(Resp[19],B7)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1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18.18</v>
      </c>
      <c r="E12" s="25">
        <f t="shared" si="0"/>
        <v>18.181999999999999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27.273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COUNTIF(Resp[20],B7)</f>
        <v>11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11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 t="e">
        <f t="shared" ref="D6:D12" si="0">ROUND($C6/C$13*100,2)</f>
        <v>#DIV/0!</v>
      </c>
      <c r="E6" s="18" t="e">
        <f t="shared" ref="E6:E12" si="1">ROUND($C6/SUM($C$7:$C$12)*100,3)</f>
        <v>#DIV/0!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 t="e">
        <f t="shared" si="0"/>
        <v>#DIV/0!</v>
      </c>
      <c r="E7" s="18" t="e">
        <f t="shared" si="1"/>
        <v>#DIV/0!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 t="e">
        <f t="shared" si="0"/>
        <v>#DIV/0!</v>
      </c>
      <c r="E8" s="18" t="e">
        <f t="shared" si="1"/>
        <v>#DIV/0!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 t="e">
        <f t="shared" si="0"/>
        <v>#DIV/0!</v>
      </c>
      <c r="E9" s="18" t="e">
        <f t="shared" si="1"/>
        <v>#DIV/0!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 t="e">
        <f t="shared" si="0"/>
        <v>#DIV/0!</v>
      </c>
      <c r="E10" s="18" t="e">
        <f t="shared" si="1"/>
        <v>#DIV/0!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 t="e">
        <f t="shared" si="0"/>
        <v>#DIV/0!</v>
      </c>
      <c r="E11" s="18" t="e">
        <f t="shared" si="1"/>
        <v>#DIV/0!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 t="e">
        <f t="shared" si="0"/>
        <v>#DIV/0!</v>
      </c>
      <c r="E12" s="25" t="e">
        <f t="shared" si="1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SUM(D7:D12)</f>
        <v>#DIV/0!</v>
      </c>
      <c r="E13" s="16" t="e">
        <f>SUM(E7:E12)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5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COUNTIF(Resp[35],B7)</f>
        <v>4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COUNTIF(Resp[35],B8)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100.00099999999998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7</v>
      </c>
      <c r="D6" s="8">
        <f>ROUND($C6/C$13*100,2)</f>
        <v>63.64</v>
      </c>
      <c r="E6" s="18">
        <f t="shared" ref="E6:E12" si="0">ROUND($C6/SUM($C$6:$C$12)*100,3)</f>
        <v>63.636000000000003</v>
      </c>
      <c r="G6" s="8"/>
      <c r="H6" s="8"/>
    </row>
    <row r="7" spans="1:12" x14ac:dyDescent="0.25">
      <c r="B7" s="7" t="s">
        <v>14</v>
      </c>
      <c r="C7" s="8">
        <f>COUNTIF(Resp[36],B7)</f>
        <v>3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4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COUNTIF(Resp[37],B7)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COUNTIF(Resp[37],B8)</f>
        <v>2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6</v>
      </c>
      <c r="D6" s="12">
        <f>ROUND($C6/C$8*100,2)</f>
        <v>54.55</v>
      </c>
      <c r="E6" s="18">
        <f>ROUND($C6/SUM($C$6:$C$7)*100,3)</f>
        <v>54.545000000000002</v>
      </c>
    </row>
    <row r="7" spans="1:5" x14ac:dyDescent="0.25">
      <c r="B7" s="7" t="s">
        <v>15</v>
      </c>
      <c r="C7" s="8">
        <f>COUNTIF(Resp[01],B7)</f>
        <v>5</v>
      </c>
      <c r="D7" s="12">
        <f>ROUND($C7/C$8*100,2)</f>
        <v>45.45</v>
      </c>
      <c r="E7" s="18">
        <f>ROUND($C7/SUM($C$6:$C$7)*100,3)</f>
        <v>45.454999999999998</v>
      </c>
    </row>
    <row r="8" spans="1:5" x14ac:dyDescent="0.25">
      <c r="B8" s="15" t="s">
        <v>228</v>
      </c>
      <c r="C8" s="15">
        <f>SUM(C6:C7)</f>
        <v>11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4</v>
      </c>
      <c r="D6" s="8">
        <f>ROUND($C6/C$13*100,2)</f>
        <v>36.36</v>
      </c>
      <c r="E6" s="18">
        <f t="shared" ref="E6:E12" si="0">ROUND($C6/SUM($C$6:$C$12)*100,3)</f>
        <v>36.363999999999997</v>
      </c>
    </row>
    <row r="7" spans="1:12" x14ac:dyDescent="0.25">
      <c r="B7" s="7" t="s">
        <v>14</v>
      </c>
      <c r="C7" s="8">
        <f>COUNTIF(Resp[38],B7)</f>
        <v>6</v>
      </c>
      <c r="D7" s="8">
        <f t="shared" ref="D7:D12" si="1">ROUND($C7/C$13*100,2)</f>
        <v>54.55</v>
      </c>
      <c r="E7" s="18">
        <f t="shared" si="0"/>
        <v>54.545000000000002</v>
      </c>
      <c r="G7" s="8"/>
      <c r="H7" s="8"/>
    </row>
    <row r="8" spans="1:12" x14ac:dyDescent="0.25">
      <c r="B8" s="7" t="s">
        <v>16</v>
      </c>
      <c r="C8" s="8">
        <f>COUNTIF(Resp[38],B8)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COUNTIF(Resp[38],B9)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99.999999999999986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10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5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COUNTIF(Resp[39],B7)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5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COUNTIF(Resp[40],B7)</f>
        <v>4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COUNTIF(Resp[40],B8)</f>
        <v>2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4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COUNTIF(Resp[41],B7)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COUNTIF(Resp[41],B8)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100.00099999999998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3</v>
      </c>
      <c r="D6" s="8">
        <f>ROUND($C6/C$13*100,2)</f>
        <v>27.27</v>
      </c>
      <c r="E6" s="18">
        <f t="shared" ref="E6:E12" si="0">ROUND($C6/SUM($C$6:$C$12)*100,3)</f>
        <v>27.273</v>
      </c>
    </row>
    <row r="7" spans="1:12" x14ac:dyDescent="0.25">
      <c r="B7" s="7" t="s">
        <v>14</v>
      </c>
      <c r="C7" s="8">
        <f>COUNTIF(Resp[42],B7)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COUNTIF(Resp[42],B8)</f>
        <v>2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8</v>
      </c>
      <c r="E20" s="36">
        <f>ROUND(D20/SUM(D20:D23)*100,3)</f>
        <v>72.727000000000004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18.181999999999999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1</v>
      </c>
      <c r="E23" s="37">
        <f>ROUND(D23/SUM(D20:D23)*100,3)</f>
        <v>9.0909999999999993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1</v>
      </c>
      <c r="D6" s="8">
        <f>ROUND($C6/C$13*100,2)</f>
        <v>9.09</v>
      </c>
      <c r="E6" s="18">
        <f t="shared" ref="E6:E12" si="0">ROUND($C6/SUM($C$6:$C$12)*100,3)</f>
        <v>9.0909999999999993</v>
      </c>
      <c r="G6" s="8"/>
      <c r="H6" s="8"/>
    </row>
    <row r="7" spans="1:12" x14ac:dyDescent="0.25">
      <c r="B7" s="7" t="s">
        <v>14</v>
      </c>
      <c r="C7" s="8">
        <f>COUNTIF(Resp[43],B7)</f>
        <v>8</v>
      </c>
      <c r="D7" s="8">
        <f t="shared" ref="D7:D12" si="1">ROUND($C7/C$13*100,2)</f>
        <v>72.73</v>
      </c>
      <c r="E7" s="18">
        <f t="shared" si="0"/>
        <v>72.727000000000004</v>
      </c>
      <c r="G7" s="8"/>
      <c r="H7" s="8"/>
    </row>
    <row r="8" spans="1:12" x14ac:dyDescent="0.25">
      <c r="B8" s="7" t="s">
        <v>16</v>
      </c>
      <c r="C8" s="8">
        <f>COUNTIF(Resp[43],B8)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COUNTIF(Resp[43],B9)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100.00000000000001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1</v>
      </c>
      <c r="D6" s="8">
        <f>ROUND($C6/C$13*100,2)</f>
        <v>9.09</v>
      </c>
      <c r="E6" s="18">
        <f t="shared" ref="E6:E12" si="0">ROUND($C6/SUM($C$6:$C$12)*100,3)</f>
        <v>9.0909999999999993</v>
      </c>
      <c r="G6" s="8"/>
      <c r="H6" s="8"/>
    </row>
    <row r="7" spans="1:12" x14ac:dyDescent="0.25">
      <c r="B7" s="7" t="s">
        <v>14</v>
      </c>
      <c r="C7" s="8">
        <f>COUNTIF(Resp[44],B7)</f>
        <v>1</v>
      </c>
      <c r="D7" s="8">
        <f t="shared" ref="D7:D12" si="1">ROUND($C7/C$13*100,2)</f>
        <v>9.09</v>
      </c>
      <c r="E7" s="18">
        <f t="shared" si="0"/>
        <v>9.0909999999999993</v>
      </c>
      <c r="G7" s="8"/>
      <c r="H7" s="8"/>
    </row>
    <row r="8" spans="1:12" x14ac:dyDescent="0.25">
      <c r="B8" s="7" t="s">
        <v>16</v>
      </c>
      <c r="C8" s="8">
        <f>COUNTIF(Resp[44],B8)</f>
        <v>5</v>
      </c>
      <c r="D8" s="8">
        <f t="shared" si="1"/>
        <v>45.45</v>
      </c>
      <c r="E8" s="18">
        <f t="shared" si="0"/>
        <v>45.454999999999998</v>
      </c>
      <c r="G8" s="8"/>
      <c r="H8" s="8"/>
    </row>
    <row r="9" spans="1:12" x14ac:dyDescent="0.25">
      <c r="B9" s="7" t="s">
        <v>17</v>
      </c>
      <c r="C9" s="8">
        <f>COUNTIF(Resp[44],B9)</f>
        <v>2</v>
      </c>
      <c r="D9" s="8">
        <f t="shared" si="1"/>
        <v>18.18</v>
      </c>
      <c r="E9" s="18">
        <f t="shared" si="0"/>
        <v>18.181999999999999</v>
      </c>
      <c r="G9" s="8"/>
      <c r="H9" s="8"/>
    </row>
    <row r="10" spans="1:12" x14ac:dyDescent="0.25">
      <c r="B10" s="7" t="s">
        <v>18</v>
      </c>
      <c r="C10" s="8">
        <f>COUNTIF(Resp[44],B10)</f>
        <v>2</v>
      </c>
      <c r="D10" s="8">
        <f t="shared" si="1"/>
        <v>18.18</v>
      </c>
      <c r="E10" s="18">
        <f t="shared" si="0"/>
        <v>18.181999999999999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18.181999999999999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45.454999999999998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36.363999999999997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1</v>
      </c>
      <c r="D6" s="8">
        <f>ROUND($C6/C$13*100,2)</f>
        <v>9.09</v>
      </c>
      <c r="E6" s="18">
        <f t="shared" ref="E6:E12" si="0">ROUND($C6/SUM($C$6:$C$12)*100,3)</f>
        <v>9.0909999999999993</v>
      </c>
      <c r="G6" s="8"/>
      <c r="H6" s="8"/>
    </row>
    <row r="7" spans="1:12" x14ac:dyDescent="0.25">
      <c r="B7" s="7" t="s">
        <v>14</v>
      </c>
      <c r="C7" s="8">
        <f>COUNTIF(Resp[45],B7)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COUNTIF(Resp[45],B8)</f>
        <v>6</v>
      </c>
      <c r="D8" s="8">
        <f t="shared" si="1"/>
        <v>54.55</v>
      </c>
      <c r="E8" s="18">
        <f t="shared" si="0"/>
        <v>54.545000000000002</v>
      </c>
      <c r="G8" s="8"/>
      <c r="H8" s="8"/>
    </row>
    <row r="9" spans="1:12" x14ac:dyDescent="0.25">
      <c r="B9" s="7" t="s">
        <v>17</v>
      </c>
      <c r="C9" s="8">
        <f>COUNTIF(Resp[45],B9)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COUNTIF(Resp[45],B10)</f>
        <v>3</v>
      </c>
      <c r="D10" s="8">
        <f t="shared" si="1"/>
        <v>27.27</v>
      </c>
      <c r="E10" s="18">
        <f t="shared" si="0"/>
        <v>27.273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9.0909999999999993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54.545000000000002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36.363999999999997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2</v>
      </c>
      <c r="D6" s="8">
        <f>ROUND($C6/C$13*100,2)</f>
        <v>18.18</v>
      </c>
      <c r="E6" s="18">
        <f t="shared" ref="E6:E12" si="0">ROUND($C6/SUM($C$6:$C$12)*100,3)</f>
        <v>18.181999999999999</v>
      </c>
      <c r="G6" s="8"/>
      <c r="H6" s="8"/>
    </row>
    <row r="7" spans="1:12" x14ac:dyDescent="0.25">
      <c r="B7" s="7" t="s">
        <v>14</v>
      </c>
      <c r="C7" s="8">
        <f>COUNTIF(Resp[46],B7)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COUNTIF(Resp[46],B8)</f>
        <v>3</v>
      </c>
      <c r="D8" s="8">
        <f t="shared" si="1"/>
        <v>27.27</v>
      </c>
      <c r="E8" s="18">
        <f t="shared" si="0"/>
        <v>27.273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63.636000000000003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27.273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4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COUNTIF(Resp[47],B7)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COUNTIF(Resp[47],B8)</f>
        <v>2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tabSelected="1"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2</v>
      </c>
      <c r="D6" s="7">
        <f>ROUND($C6/C$8*100,2)</f>
        <v>18.18</v>
      </c>
      <c r="E6" s="18">
        <f>ROUND($C6/SUM($C$6:$C$7)*100,3)</f>
        <v>18.181999999999999</v>
      </c>
    </row>
    <row r="7" spans="1:5" x14ac:dyDescent="0.25">
      <c r="B7" s="7" t="s">
        <v>15</v>
      </c>
      <c r="C7" s="8">
        <f>COUNTIF(Resp[02],B7)</f>
        <v>9</v>
      </c>
      <c r="D7" s="7">
        <f>ROUND($C7/C$8*100,2)</f>
        <v>81.819999999999993</v>
      </c>
      <c r="E7" s="18">
        <f>ROUND($C7/SUM($C$6:$C$7)*100,3)</f>
        <v>81.817999999999998</v>
      </c>
    </row>
    <row r="8" spans="1:5" x14ac:dyDescent="0.25">
      <c r="B8" s="15" t="s">
        <v>228</v>
      </c>
      <c r="C8" s="15">
        <f>SUM(C6:C7)</f>
        <v>11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2</v>
      </c>
      <c r="D6" s="8">
        <f>ROUND($C6/C$13*100,2)</f>
        <v>18.18</v>
      </c>
      <c r="E6" s="18">
        <f t="shared" ref="E6:E12" si="0">ROUND($C6/SUM($C$6:$C$12)*100,3)</f>
        <v>18.181999999999999</v>
      </c>
      <c r="G6" s="8"/>
      <c r="H6" s="8"/>
    </row>
    <row r="7" spans="1:12" x14ac:dyDescent="0.25">
      <c r="B7" s="7" t="s">
        <v>14</v>
      </c>
      <c r="C7" s="8">
        <f>COUNTIF(Resp[48],B7)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COUNTIF(Resp[48],B9)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9.09</v>
      </c>
      <c r="E12" s="25">
        <f t="shared" si="0"/>
        <v>9.0909999999999993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63.636000000000003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9.0909999999999993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9.09</v>
      </c>
      <c r="E6" s="18">
        <f t="shared" ref="E6:E12" si="0">ROUND($C6/SUM($C$6:$C$12)*100,3)</f>
        <v>9.0909999999999993</v>
      </c>
      <c r="G6" s="8"/>
      <c r="H6" s="8"/>
    </row>
    <row r="7" spans="1:12" x14ac:dyDescent="0.25">
      <c r="B7" s="7" t="s">
        <v>14</v>
      </c>
      <c r="C7" s="8">
        <f>COUNTIF(Resp[49],B7)</f>
        <v>4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COUNTIF(Resp[49],B8)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COUNTIF(Resp[49],B9)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COUNTIF(Resp[49],B10)</f>
        <v>2</v>
      </c>
      <c r="D10" s="8">
        <f t="shared" si="1"/>
        <v>18.18</v>
      </c>
      <c r="E10" s="18">
        <f t="shared" si="0"/>
        <v>18.181999999999999</v>
      </c>
      <c r="G10" s="8"/>
      <c r="H10" s="8"/>
    </row>
    <row r="11" spans="1:12" x14ac:dyDescent="0.25">
      <c r="B11" s="7" t="s">
        <v>19</v>
      </c>
      <c r="C11" s="8">
        <f>COUNTIF(Resp[49],B11)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COUNTIF(Resp[49],B12)</f>
        <v>2</v>
      </c>
      <c r="D12" s="14">
        <f t="shared" si="1"/>
        <v>18.18</v>
      </c>
      <c r="E12" s="25">
        <f t="shared" si="0"/>
        <v>18.181999999999999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45.454999999999998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18.181999999999999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27.273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3</v>
      </c>
      <c r="D6" s="8">
        <f>ROUND($C6/C$13*100,2)</f>
        <v>27.27</v>
      </c>
      <c r="E6" s="18">
        <f t="shared" ref="E6:E12" si="0">ROUND($C6/SUM($C$6:$C$12)*100,3)</f>
        <v>27.273</v>
      </c>
      <c r="G6" s="8"/>
      <c r="H6" s="8"/>
    </row>
    <row r="7" spans="1:12" x14ac:dyDescent="0.25">
      <c r="B7" s="7" t="s">
        <v>14</v>
      </c>
      <c r="C7" s="8">
        <f>COUNTIF(Resp[50],B7)</f>
        <v>7</v>
      </c>
      <c r="D7" s="8">
        <f t="shared" ref="D7:D12" si="1">ROUND($C7/C$13*100,2)</f>
        <v>63.64</v>
      </c>
      <c r="E7" s="18">
        <f t="shared" si="0"/>
        <v>63.636000000000003</v>
      </c>
      <c r="G7" s="8"/>
      <c r="H7" s="8"/>
    </row>
    <row r="8" spans="1:12" x14ac:dyDescent="0.25">
      <c r="B8" s="7" t="s">
        <v>16</v>
      </c>
      <c r="C8" s="8">
        <f>COUNTIF(Resp[50],B8)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1</v>
      </c>
      <c r="D6" s="8">
        <f>ROUND($C6/C$13*100,2)</f>
        <v>9.09</v>
      </c>
      <c r="E6" s="18">
        <f t="shared" ref="E6:E12" si="0">ROUND($C6/SUM($C$6:$C$12)*100,3)</f>
        <v>9.0909999999999993</v>
      </c>
      <c r="G6" s="8"/>
      <c r="H6" s="8"/>
    </row>
    <row r="7" spans="1:12" x14ac:dyDescent="0.25">
      <c r="B7" s="7" t="s">
        <v>14</v>
      </c>
      <c r="C7" s="8">
        <f>COUNTIF(Resp[51],B7)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COUNTIF(Resp[51],B8)</f>
        <v>5</v>
      </c>
      <c r="D8" s="8">
        <f t="shared" si="1"/>
        <v>45.45</v>
      </c>
      <c r="E8" s="18">
        <f t="shared" si="0"/>
        <v>45.454999999999998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54.545000000000002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45.454999999999998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COUNTIF(Resp[52],B7)</f>
        <v>3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COUNTIF(Resp[52],B8)</f>
        <v>3</v>
      </c>
      <c r="D8" s="8">
        <f t="shared" si="1"/>
        <v>27.27</v>
      </c>
      <c r="E8" s="18">
        <f t="shared" si="0"/>
        <v>27.273</v>
      </c>
      <c r="G8" s="8"/>
      <c r="H8" s="8"/>
    </row>
    <row r="9" spans="1:12" x14ac:dyDescent="0.25">
      <c r="B9" s="7" t="s">
        <v>17</v>
      </c>
      <c r="C9" s="8">
        <f>COUNTIF(Resp[52],B9)</f>
        <v>2</v>
      </c>
      <c r="D9" s="8">
        <f t="shared" si="1"/>
        <v>18.18</v>
      </c>
      <c r="E9" s="18">
        <f t="shared" si="0"/>
        <v>18.181999999999999</v>
      </c>
      <c r="G9" s="8"/>
      <c r="H9" s="8"/>
    </row>
    <row r="10" spans="1:12" x14ac:dyDescent="0.25">
      <c r="B10" s="7" t="s">
        <v>18</v>
      </c>
      <c r="C10" s="8">
        <f>COUNTIF(Resp[52],B10)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COUNTIF(Resp[52],B11)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COUNTIF(Resp[52],B12)</f>
        <v>2</v>
      </c>
      <c r="D12" s="14">
        <f t="shared" si="1"/>
        <v>18.18</v>
      </c>
      <c r="E12" s="25">
        <f t="shared" si="0"/>
        <v>18.181999999999999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27.273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27.273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18.181999999999999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27.273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4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COUNTIF(Resp[54],B7)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1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100.00099999999998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9.0909999999999993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5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COUNTIF(Resp[55],B7)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1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9.0909999999999993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5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COUNTIF(Resp[56],B7)</f>
        <v>4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COUNTIF(Resp[56],B8)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1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100.00099999999998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9.0909999999999993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4</v>
      </c>
      <c r="D7" s="8">
        <f>ROUND($C7/C$14*100,2)</f>
        <v>36.36</v>
      </c>
      <c r="E7" s="18">
        <f t="shared" ref="E7:E13" si="0">ROUND($C7/SUM($C$7:$C$13)*100,3)</f>
        <v>36.363999999999997</v>
      </c>
      <c r="G7" s="8"/>
      <c r="H7" s="8"/>
    </row>
    <row r="8" spans="1:12" x14ac:dyDescent="0.25">
      <c r="B8" s="7" t="s">
        <v>14</v>
      </c>
      <c r="C8" s="8">
        <f>COUNTIF(Resp[57],B8)</f>
        <v>4</v>
      </c>
      <c r="D8" s="8">
        <f t="shared" ref="D8:D13" si="1">ROUND($C8/C$14*100,2)</f>
        <v>36.36</v>
      </c>
      <c r="E8" s="18">
        <f t="shared" si="0"/>
        <v>36.363999999999997</v>
      </c>
      <c r="G8" s="8"/>
      <c r="H8" s="8"/>
    </row>
    <row r="9" spans="1:12" x14ac:dyDescent="0.25">
      <c r="B9" s="7" t="s">
        <v>16</v>
      </c>
      <c r="C9" s="8">
        <f>COUNTIF(Resp[57],B9)</f>
        <v>2</v>
      </c>
      <c r="D9" s="8">
        <f t="shared" si="1"/>
        <v>18.18</v>
      </c>
      <c r="E9" s="18">
        <f t="shared" si="0"/>
        <v>18.181999999999999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1</v>
      </c>
      <c r="D12" s="8">
        <f t="shared" si="1"/>
        <v>9.09</v>
      </c>
      <c r="E12" s="18">
        <f t="shared" si="0"/>
        <v>9.0909999999999993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11</v>
      </c>
      <c r="D14" s="16">
        <f>SUM(D6:D13)</f>
        <v>99.990000000000009</v>
      </c>
      <c r="E14" s="16">
        <f>SUM(E7:E13)</f>
        <v>100.00099999999999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8</v>
      </c>
      <c r="E20" s="36">
        <f>ROUND(D20/SUM(D20:D23)*100,3)</f>
        <v>72.727000000000004</v>
      </c>
    </row>
    <row r="21" spans="2:5" x14ac:dyDescent="0.25">
      <c r="B21" s="33" t="s">
        <v>26</v>
      </c>
      <c r="C21" s="7" t="s">
        <v>16</v>
      </c>
      <c r="D21" s="7">
        <f>C9</f>
        <v>2</v>
      </c>
      <c r="E21" s="36">
        <f>ROUND(D21/SUM(D20:D23)*100,3)</f>
        <v>18.181999999999999</v>
      </c>
    </row>
    <row r="22" spans="2:5" x14ac:dyDescent="0.25">
      <c r="B22" s="34" t="s">
        <v>234</v>
      </c>
      <c r="C22" s="7" t="s">
        <v>235</v>
      </c>
      <c r="D22" s="7">
        <f>SUM(C12,C13)</f>
        <v>1</v>
      </c>
      <c r="E22" s="36">
        <f>ROUND(D22/SUM(D20:D23)*100,3)</f>
        <v>9.0909999999999993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2</v>
      </c>
      <c r="D6" s="8">
        <f>ROUND($C6/C$13*100,2)</f>
        <v>18.18</v>
      </c>
      <c r="E6" s="18">
        <f t="shared" ref="E6:E12" si="0">ROUND($C6/SUM($C$6:$C$12)*100,3)</f>
        <v>18.181999999999999</v>
      </c>
      <c r="G6" s="8"/>
      <c r="H6" s="8"/>
    </row>
    <row r="7" spans="1:12" x14ac:dyDescent="0.25">
      <c r="B7" s="7" t="s">
        <v>14</v>
      </c>
      <c r="C7" s="8">
        <f>COUNTIF(Resp[58],B7)</f>
        <v>2</v>
      </c>
      <c r="D7" s="8">
        <f t="shared" ref="D7:D12" si="1">ROUND($C7/C$13*100,2)</f>
        <v>18.18</v>
      </c>
      <c r="E7" s="18">
        <f t="shared" si="0"/>
        <v>18.181999999999999</v>
      </c>
      <c r="G7" s="8"/>
      <c r="H7" s="8"/>
    </row>
    <row r="8" spans="1:12" x14ac:dyDescent="0.25">
      <c r="B8" s="7" t="s">
        <v>16</v>
      </c>
      <c r="C8" s="8">
        <f>COUNTIF(Resp[58],B8)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4</v>
      </c>
      <c r="D11" s="8">
        <f t="shared" si="1"/>
        <v>36.36</v>
      </c>
      <c r="E11" s="18">
        <f t="shared" si="0"/>
        <v>36.363999999999997</v>
      </c>
      <c r="G11" s="8"/>
      <c r="H11" s="8"/>
    </row>
    <row r="12" spans="1:12" x14ac:dyDescent="0.25">
      <c r="B12" s="13" t="s">
        <v>20</v>
      </c>
      <c r="C12" s="14">
        <f>COUNTIF(Resp[58],B12)</f>
        <v>2</v>
      </c>
      <c r="D12" s="14">
        <f t="shared" si="1"/>
        <v>18.18</v>
      </c>
      <c r="E12" s="25">
        <f t="shared" si="0"/>
        <v>18.181999999999999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36.363999999999997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54.545000000000002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11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11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4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COUNTIF(Resp[59],B7)</f>
        <v>7</v>
      </c>
      <c r="D7" s="8">
        <f t="shared" ref="D7:D12" si="1">ROUND($C7/C$13*100,2)</f>
        <v>63.64</v>
      </c>
      <c r="E7" s="18">
        <f t="shared" si="0"/>
        <v>63.636000000000003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4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COUNTIF(Resp[60],B7)</f>
        <v>7</v>
      </c>
      <c r="D7" s="8">
        <f t="shared" ref="D7:D12" si="1">ROUND($C7/C$13*100,2)</f>
        <v>63.64</v>
      </c>
      <c r="E7" s="18">
        <f t="shared" si="0"/>
        <v>63.636000000000003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4</v>
      </c>
      <c r="D6" s="7">
        <f>ROUND($C6/C$8*100,2)</f>
        <v>36.36</v>
      </c>
      <c r="E6" s="18">
        <f>ROUND($C6/SUM($C$6:$C$7)*100,3)</f>
        <v>36.363999999999997</v>
      </c>
    </row>
    <row r="7" spans="1:5" x14ac:dyDescent="0.25">
      <c r="B7" s="7" t="s">
        <v>15</v>
      </c>
      <c r="C7" s="8">
        <f>COUNTIF(Resp[04],B7)</f>
        <v>7</v>
      </c>
      <c r="D7" s="7">
        <f>ROUND($C7/C$8*100,2)</f>
        <v>63.64</v>
      </c>
      <c r="E7" s="18">
        <f>ROUND($C7/SUM($C$6:$C$7)*100,3)</f>
        <v>63.636000000000003</v>
      </c>
    </row>
    <row r="8" spans="1:5" x14ac:dyDescent="0.25">
      <c r="B8" s="15" t="s">
        <v>228</v>
      </c>
      <c r="C8" s="15">
        <f>SUM(C6:C7)</f>
        <v>11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3</v>
      </c>
      <c r="D6" s="8">
        <f>ROUND($C6/C$13*100,2)</f>
        <v>27.27</v>
      </c>
      <c r="E6" s="18">
        <f t="shared" ref="E6:E12" si="0">ROUND($C6/SUM($C$6:$C$12)*100,3)</f>
        <v>27.273</v>
      </c>
      <c r="G6" s="8"/>
      <c r="H6" s="8"/>
    </row>
    <row r="7" spans="1:12" x14ac:dyDescent="0.25">
      <c r="B7" s="7" t="s">
        <v>14</v>
      </c>
      <c r="C7" s="8">
        <f>COUNTIF(Resp[06],B7)</f>
        <v>7</v>
      </c>
      <c r="D7" s="8">
        <f t="shared" ref="D7:D12" si="1">ROUND($C7/C$13*100,2)</f>
        <v>63.64</v>
      </c>
      <c r="E7" s="18">
        <f t="shared" si="0"/>
        <v>63.636000000000003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5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COUNTIF(Resp[07],B7)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2022-02-25T13:02:30Z</cp:lastPrinted>
  <dcterms:created xsi:type="dcterms:W3CDTF">2022-01-12T15:59:15Z</dcterms:created>
  <dcterms:modified xsi:type="dcterms:W3CDTF">2022-02-25T15:03:25Z</dcterms:modified>
  <cp:category/>
  <cp:contentStatus/>
</cp:coreProperties>
</file>