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B02B6F95-D356-4E6E-90CD-DEC783DB17EF}" xr6:coauthVersionLast="47" xr6:coauthVersionMax="47" xr10:uidLastSave="{A42359F0-D098-49CD-9E41-49BA2056E969}"/>
  <bookViews>
    <workbookView xWindow="23490" yWindow="450" windowWidth="2248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<sst xmlns="http://schemas.openxmlformats.org/spreadsheetml/2006/main" count="3751" uniqueCount="239">
  <si>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</si>
  <si>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</si>
  <si>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</si>
  <si>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</si>
  <si>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</si>
  <si>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</si>
  <si>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</si>
  <si>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</si>
  <si>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</si>
  <si>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</si>
  <si>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</si>
  <si>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</si>
  <si>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</si>
  <si>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</si>
  <si>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</si>
  <si>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</si>
  <si>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</si>
  <si>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</si>
  <si>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</si>
  <si>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</si>
  <si>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</si>
  <si>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</si>
  <si>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</si>
  <si>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</si>
  <si>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</si>
  <si>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</si>
  <si>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</si>
  <si>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</si>
  <si>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</si>
  <si>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CIÊNCIAS BIOLÓGICAS</t>
  </si>
  <si>
    <t>CIÊNCIAS (BIOQUÍMICA)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</si>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</sst>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57.14</c:v>
                </c:pt>
                <c:pt idx="1">
                  <c:v>42.86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17</c:v>
                </c:pt>
                <c:pt idx="1">
                  <c:v>17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21</c:v>
                </c:pt>
                <c:pt idx="1">
                  <c:v>5</c:v>
                </c:pt>
                <c:pt idx="2">
                  <c:v>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4</c:v>
                </c:pt>
                <c:pt idx="1">
                  <c:v>17</c:v>
                </c:pt>
                <c:pt idx="2">
                  <c:v>5</c:v>
                </c:pt>
                <c:pt idx="3">
                  <c:v>4</c:v>
                </c:pt>
                <c:pt idx="4">
                  <c:v>9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18</c:v>
                </c:pt>
                <c:pt idx="1">
                  <c:v>9</c:v>
                </c:pt>
                <c:pt idx="2">
                  <c:v>3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4</c:v>
                </c:pt>
                <c:pt idx="1">
                  <c:v>14</c:v>
                </c:pt>
                <c:pt idx="2">
                  <c:v>9</c:v>
                </c:pt>
                <c:pt idx="3">
                  <c:v>2</c:v>
                </c:pt>
                <c:pt idx="4">
                  <c:v>10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18</c:v>
                </c:pt>
                <c:pt idx="1">
                  <c:v>7</c:v>
                </c:pt>
                <c:pt idx="2">
                  <c:v>15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13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13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24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30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11</c:v>
                </c:pt>
                <c:pt idx="1">
                  <c:v>19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35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33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16</c:v>
                </c:pt>
                <c:pt idx="1">
                  <c:v>19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34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21</c:v>
                </c:pt>
                <c:pt idx="1">
                  <c:v>13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19</c:v>
                </c:pt>
                <c:pt idx="1">
                  <c:v>10</c:v>
                </c:pt>
                <c:pt idx="2">
                  <c:v>2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3</c:v>
                </c:pt>
                <c:pt idx="1">
                  <c:v>16</c:v>
                </c:pt>
                <c:pt idx="2">
                  <c:v>10</c:v>
                </c:pt>
                <c:pt idx="3">
                  <c:v>9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6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29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26.19</c:v>
                </c:pt>
                <c:pt idx="1">
                  <c:v>73.81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9</c:v>
                </c:pt>
                <c:pt idx="1">
                  <c:v>20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32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7</c:v>
                </c:pt>
                <c:pt idx="1">
                  <c:v>25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31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6</c:v>
                </c:pt>
                <c:pt idx="1">
                  <c:v>25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29</c:v>
                </c:pt>
                <c:pt idx="1">
                  <c:v>9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10</c:v>
                </c:pt>
                <c:pt idx="1">
                  <c:v>19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27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10</c:v>
                </c:pt>
                <c:pt idx="1">
                  <c:v>17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27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6</c:v>
                </c:pt>
                <c:pt idx="1">
                  <c:v>21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32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17</c:v>
                </c:pt>
                <c:pt idx="1">
                  <c:v>15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19.05</c:v>
                </c:pt>
                <c:pt idx="1">
                  <c:v>80.95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26.19</c:v>
                </c:pt>
                <c:pt idx="1">
                  <c:v>73.81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21</c:v>
                </c:pt>
                <c:pt idx="1">
                  <c:v>10</c:v>
                </c:pt>
                <c:pt idx="2">
                  <c:v>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7</c:v>
                </c:pt>
                <c:pt idx="1">
                  <c:v>14</c:v>
                </c:pt>
                <c:pt idx="2">
                  <c:v>10</c:v>
                </c:pt>
                <c:pt idx="3">
                  <c:v>8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35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18</c:v>
                </c:pt>
                <c:pt idx="1">
                  <c:v>17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41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26</c:v>
                </c:pt>
                <c:pt idx="1">
                  <c:v>15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30</c:v>
                </c:pt>
                <c:pt idx="1">
                  <c:v>9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18</c:v>
                </c:pt>
                <c:pt idx="1">
                  <c:v>12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36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19</c:v>
                </c:pt>
                <c:pt idx="1">
                  <c:v>17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32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34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12</c:v>
                </c:pt>
                <c:pt idx="1">
                  <c:v>22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34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11</c:v>
                </c:pt>
                <c:pt idx="1">
                  <c:v>23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29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8</c:v>
                </c:pt>
                <c:pt idx="1">
                  <c:v>21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27</c:v>
                </c:pt>
                <c:pt idx="1">
                  <c:v>10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6</c:v>
                </c:pt>
                <c:pt idx="1">
                  <c:v>21</c:v>
                </c:pt>
                <c:pt idx="2">
                  <c:v>10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36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9</c:v>
                </c:pt>
                <c:pt idx="1">
                  <c:v>27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14</c:v>
                </c:pt>
                <c:pt idx="1">
                  <c:v>18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18</c:v>
                </c:pt>
                <c:pt idx="1">
                  <c:v>10</c:v>
                </c:pt>
                <c:pt idx="2">
                  <c:v>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2</c:v>
                </c:pt>
                <c:pt idx="1">
                  <c:v>16</c:v>
                </c:pt>
                <c:pt idx="2">
                  <c:v>10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11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34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8</c:v>
                </c:pt>
                <c:pt idx="1">
                  <c:v>26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29</c:v>
                </c:pt>
                <c:pt idx="1">
                  <c:v>9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10</c:v>
                </c:pt>
                <c:pt idx="1">
                  <c:v>19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16</c:v>
                </c:pt>
                <c:pt idx="1">
                  <c:v>10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5</c:v>
                </c:pt>
                <c:pt idx="1">
                  <c:v>11</c:v>
                </c:pt>
                <c:pt idx="2">
                  <c:v>10</c:v>
                </c:pt>
                <c:pt idx="3">
                  <c:v>2</c:v>
                </c:pt>
                <c:pt idx="4">
                  <c:v>2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20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32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14</c:v>
                </c:pt>
                <c:pt idx="1">
                  <c:v>18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16</c:v>
                </c:pt>
                <c:pt idx="1">
                  <c:v>8</c:v>
                </c:pt>
                <c:pt idx="2">
                  <c:v>14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19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17</c:v>
                </c:pt>
                <c:pt idx="1">
                  <c:v>13</c:v>
                </c:pt>
                <c:pt idx="2">
                  <c:v>4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3</c:v>
                </c:pt>
                <c:pt idx="1">
                  <c:v>14</c:v>
                </c:pt>
                <c:pt idx="2">
                  <c:v>13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45" totalsRowShown="0" headerRowDxfId="66" dataDxfId="65">
  <autoFilter ref="A1:BH45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17</v>
      </c>
      <c r="D6" s="8">
        <f>ROUND($C6/C$13*100,2)</f>
        <v>40.479999999999997</v>
      </c>
      <c r="E6" s="18">
        <f>ROUND($C6/SUM($C$6:$C$12)*100,3)</f>
        <v>40.475999999999999</v>
      </c>
      <c r="G6" s="8"/>
      <c r="H6" s="8"/>
    </row>
    <row r="7" spans="1:12" x14ac:dyDescent="0.25">
      <c r="B7" s="7" t="s">
        <v>14</v>
      </c>
      <c r="C7" s="8">
        <f>COUNTIF(Resp[08],B7)</f>
        <v>17</v>
      </c>
      <c r="D7" s="8">
        <f t="shared" ref="D7:D12" si="0">ROUND($C7/C$13*100,2)</f>
        <v>40.479999999999997</v>
      </c>
      <c r="E7" s="18">
        <f t="shared" ref="E7:E12" si="1">ROUND($C7/SUM($C$6:$C$12)*100,3)</f>
        <v>40.475999999999999</v>
      </c>
      <c r="G7" s="8"/>
      <c r="H7" s="8"/>
    </row>
    <row r="8" spans="1:12" x14ac:dyDescent="0.25">
      <c r="B8" s="7" t="s">
        <v>16</v>
      </c>
      <c r="C8" s="8">
        <f>COUNTIF(Resp[08],B8)</f>
        <v>6</v>
      </c>
      <c r="D8" s="8">
        <f t="shared" si="0"/>
        <v>14.29</v>
      </c>
      <c r="E8" s="18">
        <f t="shared" si="1"/>
        <v>14.286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2.38</v>
      </c>
      <c r="E9" s="18">
        <f t="shared" si="1"/>
        <v>2.3809999999999998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2.38</v>
      </c>
      <c r="E12" s="25">
        <f t="shared" si="1"/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80.951999999999998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2.3809999999999998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16</v>
      </c>
      <c r="D6" s="8">
        <f>ROUND($C6/C$13*100,2)</f>
        <v>38.1</v>
      </c>
      <c r="E6" s="18">
        <f>ROUND($C6/SUM($C$6:$C$12)*100,3)</f>
        <v>38.094999999999999</v>
      </c>
      <c r="G6" s="8"/>
      <c r="H6" s="8"/>
    </row>
    <row r="7" spans="1:12" x14ac:dyDescent="0.25">
      <c r="B7" s="7" t="s">
        <v>14</v>
      </c>
      <c r="C7" s="8">
        <f>COUNTIF(Resp[09],B7)</f>
        <v>19</v>
      </c>
      <c r="D7" s="8">
        <f t="shared" ref="D7:D12" si="0">ROUND($C7/C$13*100,2)</f>
        <v>45.24</v>
      </c>
      <c r="E7" s="18">
        <f t="shared" ref="E7:E12" si="1">ROUND($C7/SUM($C$6:$C$12)*100,3)</f>
        <v>45.238</v>
      </c>
      <c r="G7" s="8"/>
      <c r="H7" s="8"/>
    </row>
    <row r="8" spans="1:12" x14ac:dyDescent="0.25">
      <c r="B8" s="7" t="s">
        <v>16</v>
      </c>
      <c r="C8" s="8">
        <f>COUNTIF(Resp[09],B8)</f>
        <v>4</v>
      </c>
      <c r="D8" s="8">
        <f t="shared" si="0"/>
        <v>9.52</v>
      </c>
      <c r="E8" s="18">
        <f t="shared" si="1"/>
        <v>9.5239999999999991</v>
      </c>
      <c r="G8" s="8"/>
      <c r="H8" s="8"/>
    </row>
    <row r="9" spans="1:12" x14ac:dyDescent="0.25">
      <c r="B9" s="7" t="s">
        <v>17</v>
      </c>
      <c r="C9" s="8">
        <f>COUNTIF(Resp[09],B9)</f>
        <v>2</v>
      </c>
      <c r="D9" s="8">
        <f t="shared" si="0"/>
        <v>4.76</v>
      </c>
      <c r="E9" s="18">
        <f t="shared" si="1"/>
        <v>4.7619999999999996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2.38</v>
      </c>
      <c r="E12" s="25">
        <f t="shared" si="1"/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9.5239999999999991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4.7619999999999996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21</v>
      </c>
      <c r="D6" s="8">
        <f>ROUND($C6/C$13*100,2)</f>
        <v>50</v>
      </c>
      <c r="E6" s="18">
        <f t="shared" ref="E6:E11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COUNTIF(Resp[10],B7)</f>
        <v>13</v>
      </c>
      <c r="D7" s="8">
        <f t="shared" ref="D7:D12" si="1">ROUND($C7/C$13*100,2)</f>
        <v>30.95</v>
      </c>
      <c r="E7" s="18">
        <f t="shared" si="0"/>
        <v>30.952000000000002</v>
      </c>
      <c r="G7" s="8"/>
      <c r="H7" s="8"/>
    </row>
    <row r="8" spans="1:12" x14ac:dyDescent="0.25">
      <c r="B8" s="7" t="s">
        <v>16</v>
      </c>
      <c r="C8" s="8">
        <f>COUNTIF(Resp[10],B8)</f>
        <v>5</v>
      </c>
      <c r="D8" s="8">
        <f t="shared" si="1"/>
        <v>11.9</v>
      </c>
      <c r="E8" s="18">
        <f t="shared" si="0"/>
        <v>11.904999999999999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2.38</v>
      </c>
      <c r="E9" s="18">
        <f t="shared" si="0"/>
        <v>2.3809999999999998</v>
      </c>
      <c r="G9" s="8"/>
      <c r="H9" s="8"/>
    </row>
    <row r="10" spans="1:12" x14ac:dyDescent="0.25">
      <c r="B10" s="7" t="s">
        <v>18</v>
      </c>
      <c r="C10" s="8">
        <f>COUNTIF(Resp[10],B10)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1</v>
      </c>
      <c r="D12" s="14">
        <f t="shared" si="1"/>
        <v>2.38</v>
      </c>
      <c r="E12" s="25">
        <f>ROUND($C12/SUM($C$6:$C$12)*100,3)</f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80.951999999999998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11.904999999999999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4.7619999999999996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3</v>
      </c>
      <c r="D6" s="8">
        <f>ROUND($C6/C$13*100,2)</f>
        <v>7.14</v>
      </c>
      <c r="E6" s="18">
        <f t="shared" ref="E6:E12" si="0">ROUND($C6/SUM($C$6:$C$12)*100,3)</f>
        <v>7.1429999999999998</v>
      </c>
      <c r="G6" s="8"/>
      <c r="H6" s="8"/>
    </row>
    <row r="7" spans="1:12" x14ac:dyDescent="0.25">
      <c r="B7" s="7" t="s">
        <v>14</v>
      </c>
      <c r="C7" s="8">
        <f>COUNTIF(Resp[11],B7)</f>
        <v>16</v>
      </c>
      <c r="D7" s="8">
        <f t="shared" ref="D7:D12" si="1">ROUND($C7/C$13*100,2)</f>
        <v>38.1</v>
      </c>
      <c r="E7" s="18">
        <f t="shared" si="0"/>
        <v>38.094999999999999</v>
      </c>
      <c r="G7" s="8"/>
      <c r="H7" s="8"/>
    </row>
    <row r="8" spans="1:12" x14ac:dyDescent="0.25">
      <c r="B8" s="7" t="s">
        <v>16</v>
      </c>
      <c r="C8" s="8">
        <f>COUNTIF(Resp[11],B8)</f>
        <v>10</v>
      </c>
      <c r="D8" s="8">
        <f t="shared" si="1"/>
        <v>23.81</v>
      </c>
      <c r="E8" s="18">
        <f t="shared" si="0"/>
        <v>23.81</v>
      </c>
      <c r="G8" s="8"/>
      <c r="H8" s="8"/>
    </row>
    <row r="9" spans="1:12" x14ac:dyDescent="0.25">
      <c r="B9" s="7" t="s">
        <v>17</v>
      </c>
      <c r="C9" s="8">
        <f>COUNTIF(Resp[11],B9)</f>
        <v>9</v>
      </c>
      <c r="D9" s="8">
        <f t="shared" si="1"/>
        <v>21.43</v>
      </c>
      <c r="E9" s="18">
        <f t="shared" si="0"/>
        <v>21.428999999999998</v>
      </c>
      <c r="G9" s="8"/>
      <c r="H9" s="8"/>
    </row>
    <row r="10" spans="1:12" x14ac:dyDescent="0.25">
      <c r="B10" s="7" t="s">
        <v>18</v>
      </c>
      <c r="C10" s="8">
        <f>COUNTIF(Resp[11],B10)</f>
        <v>2</v>
      </c>
      <c r="D10" s="8">
        <f t="shared" si="1"/>
        <v>4.76</v>
      </c>
      <c r="E10" s="18">
        <f t="shared" si="0"/>
        <v>4.7619999999999996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2</v>
      </c>
      <c r="D12" s="14">
        <f t="shared" si="1"/>
        <v>4.76</v>
      </c>
      <c r="E12" s="25">
        <f t="shared" si="0"/>
        <v>4.7619999999999996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45.238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23.81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4.7619999999999996</v>
      </c>
    </row>
    <row r="22" spans="2:5" x14ac:dyDescent="0.25">
      <c r="B22" s="35" t="s">
        <v>24</v>
      </c>
      <c r="C22" s="13" t="s">
        <v>236</v>
      </c>
      <c r="D22" s="13">
        <f>SUM(C9:C10)</f>
        <v>11</v>
      </c>
      <c r="E22" s="37">
        <f>ROUND(D22/SUM(D19:D22)*100,3)</f>
        <v>26.19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4</v>
      </c>
      <c r="D6" s="8">
        <f>ROUND($C6/C$13*100,2)</f>
        <v>9.52</v>
      </c>
      <c r="E6" s="18">
        <f t="shared" ref="E6:E12" si="0">ROUND($C6/SUM($C$6:$C$12)*100,3)</f>
        <v>9.5239999999999991</v>
      </c>
      <c r="G6" s="8"/>
      <c r="H6" s="8"/>
    </row>
    <row r="7" spans="1:12" x14ac:dyDescent="0.25">
      <c r="B7" s="7" t="s">
        <v>14</v>
      </c>
      <c r="C7" s="8">
        <f>COUNTIF(Resp[12],B7)</f>
        <v>6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COUNTIF(Resp[12],B8)</f>
        <v>12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COUNTIF(Resp[12],B9)</f>
        <v>8</v>
      </c>
      <c r="D9" s="8">
        <f t="shared" si="1"/>
        <v>19.05</v>
      </c>
      <c r="E9" s="18">
        <f t="shared" si="0"/>
        <v>19.047999999999998</v>
      </c>
      <c r="G9" s="8"/>
      <c r="H9" s="8"/>
    </row>
    <row r="10" spans="1:12" x14ac:dyDescent="0.25">
      <c r="B10" s="7" t="s">
        <v>18</v>
      </c>
      <c r="C10" s="8">
        <f>COUNTIF(Resp[12],B10)</f>
        <v>6</v>
      </c>
      <c r="D10" s="8">
        <f t="shared" si="1"/>
        <v>14.29</v>
      </c>
      <c r="E10" s="18">
        <f t="shared" si="0"/>
        <v>14.286</v>
      </c>
      <c r="G10" s="8"/>
      <c r="H10" s="8"/>
    </row>
    <row r="11" spans="1:12" x14ac:dyDescent="0.25">
      <c r="B11" s="7" t="s">
        <v>19</v>
      </c>
      <c r="C11" s="8">
        <f>COUNTIF(Resp[12],B11)</f>
        <v>5</v>
      </c>
      <c r="D11" s="8">
        <f t="shared" si="1"/>
        <v>11.9</v>
      </c>
      <c r="E11" s="18">
        <f t="shared" si="0"/>
        <v>11.904999999999999</v>
      </c>
      <c r="G11" s="8"/>
      <c r="H11" s="8"/>
    </row>
    <row r="12" spans="1:12" x14ac:dyDescent="0.25">
      <c r="B12" s="13" t="s">
        <v>20</v>
      </c>
      <c r="C12" s="14">
        <f>COUNTIF(Resp[12],B12)</f>
        <v>1</v>
      </c>
      <c r="D12" s="14">
        <f t="shared" si="1"/>
        <v>2.38</v>
      </c>
      <c r="E12" s="25">
        <f t="shared" si="0"/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23.81</v>
      </c>
    </row>
    <row r="20" spans="2:5" x14ac:dyDescent="0.25">
      <c r="B20" s="33" t="s">
        <v>26</v>
      </c>
      <c r="C20" s="7" t="s">
        <v>16</v>
      </c>
      <c r="D20" s="7">
        <f>C8</f>
        <v>12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14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9</v>
      </c>
      <c r="D6" s="8">
        <f>ROUND($C6/C$13*100,2)</f>
        <v>21.43</v>
      </c>
      <c r="E6" s="18">
        <f t="shared" ref="E6:E11" si="0">ROUND($C6/SUM($C$6:$C$12)*100,3)</f>
        <v>21.428999999999998</v>
      </c>
      <c r="G6" s="8"/>
      <c r="H6" s="8"/>
    </row>
    <row r="7" spans="1:12" x14ac:dyDescent="0.25">
      <c r="B7" s="7" t="s">
        <v>14</v>
      </c>
      <c r="C7" s="8">
        <f>COUNTIF(Resp[13],B7)</f>
        <v>20</v>
      </c>
      <c r="D7" s="8">
        <f t="shared" ref="D7:D11" si="1">ROUND($C7/C$13*100,2)</f>
        <v>47.62</v>
      </c>
      <c r="E7" s="18">
        <f t="shared" si="0"/>
        <v>47.619</v>
      </c>
      <c r="G7" s="8"/>
      <c r="H7" s="8"/>
    </row>
    <row r="8" spans="1:12" x14ac:dyDescent="0.25">
      <c r="B8" s="7" t="s">
        <v>16</v>
      </c>
      <c r="C8" s="8">
        <f>COUNTIF(Resp[13],B8)</f>
        <v>8</v>
      </c>
      <c r="D8" s="8">
        <f t="shared" si="1"/>
        <v>19.05</v>
      </c>
      <c r="E8" s="18">
        <f t="shared" si="0"/>
        <v>19.047999999999998</v>
      </c>
      <c r="G8" s="8"/>
      <c r="H8" s="8"/>
    </row>
    <row r="9" spans="1:12" x14ac:dyDescent="0.25">
      <c r="B9" s="7" t="s">
        <v>17</v>
      </c>
      <c r="C9" s="8">
        <f>COUNTIF(Resp[13],B9)</f>
        <v>3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COUNTIF(Resp[13],B10)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1</v>
      </c>
      <c r="D12" s="14">
        <f>ROUND($C12/C$13*100,2)</f>
        <v>2.38</v>
      </c>
      <c r="E12" s="25">
        <f>ROUND($C12/SUM($C$6:$C$12)*100,3)</f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99.999999999999986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69.048000000000002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19.047999999999998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9.5239999999999991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7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COUNTIF(Resp[14],B7)</f>
        <v>25</v>
      </c>
      <c r="D7" s="8">
        <f t="shared" ref="D7:D12" si="1">ROUND($C7/C$13*100,2)</f>
        <v>59.52</v>
      </c>
      <c r="E7" s="18">
        <f t="shared" si="0"/>
        <v>59.524000000000001</v>
      </c>
      <c r="G7" s="8"/>
      <c r="H7" s="8"/>
    </row>
    <row r="8" spans="1:12" x14ac:dyDescent="0.25">
      <c r="B8" s="7" t="s">
        <v>16</v>
      </c>
      <c r="C8" s="8">
        <f>COUNTIF(Resp[14],B8)</f>
        <v>5</v>
      </c>
      <c r="D8" s="8">
        <f t="shared" si="1"/>
        <v>11.9</v>
      </c>
      <c r="E8" s="18">
        <f t="shared" si="0"/>
        <v>11.904999999999999</v>
      </c>
      <c r="G8" s="8"/>
      <c r="H8" s="8"/>
    </row>
    <row r="9" spans="1:12" x14ac:dyDescent="0.25">
      <c r="B9" s="7" t="s">
        <v>17</v>
      </c>
      <c r="C9" s="8">
        <f>COUNTIF(Resp[14],B9)</f>
        <v>3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COUNTIF(Resp[14],B10)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1</v>
      </c>
      <c r="D12" s="14">
        <f t="shared" si="1"/>
        <v>2.38</v>
      </c>
      <c r="E12" s="25">
        <f t="shared" si="0"/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76.19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11.904999999999999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9.5239999999999991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6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COUNTIF(Resp[15],B7)</f>
        <v>25</v>
      </c>
      <c r="D7" s="8">
        <f t="shared" ref="D7:D12" si="1">ROUND($C7/C$13*100,2)</f>
        <v>59.52</v>
      </c>
      <c r="E7" s="18">
        <f t="shared" si="0"/>
        <v>59.524000000000001</v>
      </c>
      <c r="G7" s="8"/>
      <c r="H7" s="8"/>
    </row>
    <row r="8" spans="1:12" x14ac:dyDescent="0.25">
      <c r="B8" s="7" t="s">
        <v>16</v>
      </c>
      <c r="C8" s="8">
        <f>COUNTIF(Resp[15],B8)</f>
        <v>7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COUNTIF(Resp[15],B9)</f>
        <v>2</v>
      </c>
      <c r="D9" s="8">
        <f t="shared" si="1"/>
        <v>4.76</v>
      </c>
      <c r="E9" s="18">
        <f t="shared" si="0"/>
        <v>4.7619999999999996</v>
      </c>
      <c r="G9" s="8"/>
      <c r="H9" s="8"/>
    </row>
    <row r="10" spans="1:12" x14ac:dyDescent="0.25">
      <c r="B10" s="7" t="s">
        <v>18</v>
      </c>
      <c r="C10" s="8">
        <f>COUNTIF(Resp[15],B10)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1</v>
      </c>
      <c r="D12" s="14">
        <f t="shared" si="1"/>
        <v>2.38</v>
      </c>
      <c r="E12" s="25">
        <f t="shared" si="0"/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73.81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10</v>
      </c>
      <c r="D6" s="8">
        <f>ROUND($C6/C$13*100,2)</f>
        <v>23.81</v>
      </c>
      <c r="E6" s="18">
        <f t="shared" ref="E6:E12" si="0">ROUND($C6/SUM($C$6:$C$12)*100,3)</f>
        <v>23.81</v>
      </c>
      <c r="G6" s="8"/>
      <c r="H6" s="8"/>
    </row>
    <row r="7" spans="1:12" x14ac:dyDescent="0.25">
      <c r="B7" s="7" t="s">
        <v>14</v>
      </c>
      <c r="C7" s="8">
        <f>COUNTIF(Resp[16],B7)</f>
        <v>19</v>
      </c>
      <c r="D7" s="8">
        <f t="shared" ref="D7:D12" si="1">ROUND($C7/C$13*100,2)</f>
        <v>45.24</v>
      </c>
      <c r="E7" s="18">
        <f t="shared" si="0"/>
        <v>45.238</v>
      </c>
      <c r="G7" s="8"/>
      <c r="H7" s="8"/>
    </row>
    <row r="8" spans="1:12" x14ac:dyDescent="0.25">
      <c r="B8" s="7" t="s">
        <v>16</v>
      </c>
      <c r="C8" s="8">
        <f>COUNTIF(Resp[16],B8)</f>
        <v>9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2.38</v>
      </c>
      <c r="E9" s="18">
        <f t="shared" si="0"/>
        <v>2.3809999999999998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2</v>
      </c>
      <c r="D11" s="8">
        <f t="shared" si="1"/>
        <v>4.76</v>
      </c>
      <c r="E11" s="18">
        <f t="shared" si="0"/>
        <v>4.7619999999999996</v>
      </c>
      <c r="G11" s="8"/>
      <c r="H11" s="8"/>
    </row>
    <row r="12" spans="1:12" x14ac:dyDescent="0.25">
      <c r="B12" s="13" t="s">
        <v>20</v>
      </c>
      <c r="C12" s="14">
        <f>COUNTIF(Resp[16],B12)</f>
        <v>1</v>
      </c>
      <c r="D12" s="14">
        <f t="shared" si="1"/>
        <v>2.38</v>
      </c>
      <c r="E12" s="25">
        <f t="shared" si="0"/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99.999999999999986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0.99999999999999989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69.048000000000002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7.1429999999999998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2.3809999999999998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10</v>
      </c>
      <c r="D6" s="8">
        <f>ROUND($C6/C$13*100,2)</f>
        <v>23.81</v>
      </c>
      <c r="E6" s="18">
        <f t="shared" ref="E6:E12" si="0">ROUND($C6/SUM($C$6:$C$12)*100,3)</f>
        <v>23.81</v>
      </c>
      <c r="G6" s="8"/>
      <c r="H6" s="8"/>
    </row>
    <row r="7" spans="1:12" x14ac:dyDescent="0.25">
      <c r="B7" s="7" t="s">
        <v>14</v>
      </c>
      <c r="C7" s="8">
        <f>COUNTIF(Resp[17],B7)</f>
        <v>17</v>
      </c>
      <c r="D7" s="8">
        <f t="shared" ref="D7:D12" si="1">ROUND($C7/C$13*100,2)</f>
        <v>40.479999999999997</v>
      </c>
      <c r="E7" s="18">
        <f t="shared" si="0"/>
        <v>40.475999999999999</v>
      </c>
      <c r="G7" s="8"/>
      <c r="H7" s="8"/>
    </row>
    <row r="8" spans="1:12" x14ac:dyDescent="0.25">
      <c r="B8" s="7" t="s">
        <v>16</v>
      </c>
      <c r="C8" s="8">
        <f>COUNTIF(Resp[17],B8)</f>
        <v>12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2.38</v>
      </c>
      <c r="E9" s="18">
        <f t="shared" si="0"/>
        <v>2.3809999999999998</v>
      </c>
      <c r="G9" s="8"/>
      <c r="H9" s="8"/>
    </row>
    <row r="10" spans="1:12" x14ac:dyDescent="0.25">
      <c r="B10" s="7" t="s">
        <v>18</v>
      </c>
      <c r="C10" s="8">
        <f>COUNTIF(Resp[17],B10)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1</v>
      </c>
      <c r="D12" s="14">
        <f t="shared" si="1"/>
        <v>2.38</v>
      </c>
      <c r="E12" s="25">
        <f t="shared" si="0"/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99.999999999999972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64.286000000000001</v>
      </c>
    </row>
    <row r="20" spans="2:5" x14ac:dyDescent="0.25">
      <c r="B20" s="33" t="s">
        <v>26</v>
      </c>
      <c r="C20" s="7" t="s">
        <v>16</v>
      </c>
      <c r="D20" s="7">
        <f>C8</f>
        <v>12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4.7619999999999996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9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66" t="s">
        <v>29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17</v>
      </c>
      <c r="H2" s="66" t="s">
        <v>14</v>
      </c>
      <c r="I2" s="66" t="s">
        <v>12</v>
      </c>
      <c r="J2" s="66" t="s">
        <v>12</v>
      </c>
      <c r="K2" s="66" t="s">
        <v>12</v>
      </c>
      <c r="L2" s="66" t="s">
        <v>20</v>
      </c>
      <c r="M2" s="66" t="s">
        <v>12</v>
      </c>
      <c r="N2" s="66" t="s">
        <v>16</v>
      </c>
      <c r="O2" s="66" t="s">
        <v>14</v>
      </c>
      <c r="P2" s="66" t="s">
        <v>16</v>
      </c>
      <c r="Q2" s="66" t="s">
        <v>12</v>
      </c>
      <c r="R2" s="66" t="s">
        <v>12</v>
      </c>
      <c r="S2" s="66" t="s">
        <v>12</v>
      </c>
      <c r="T2" s="66" t="s">
        <v>19</v>
      </c>
      <c r="U2" s="66" t="s">
        <v>15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14</v>
      </c>
      <c r="AQ2" s="66" t="s">
        <v>16</v>
      </c>
      <c r="AR2" s="66" t="s">
        <v>12</v>
      </c>
      <c r="AS2" s="66" t="s">
        <v>12</v>
      </c>
      <c r="AT2" s="66" t="s">
        <v>16</v>
      </c>
      <c r="AU2" s="66" t="s">
        <v>12</v>
      </c>
      <c r="AV2" s="66" t="s">
        <v>14</v>
      </c>
      <c r="AW2" s="66" t="s">
        <v>19</v>
      </c>
      <c r="AX2" s="66" t="s">
        <v>19</v>
      </c>
      <c r="AY2" s="66" t="s">
        <v>12</v>
      </c>
      <c r="AZ2" s="66" t="s">
        <v>19</v>
      </c>
      <c r="BA2" s="66" t="s">
        <v>19</v>
      </c>
      <c r="BB2" s="66" t="s">
        <v>16</v>
      </c>
      <c r="BC2" s="66" t="s">
        <v>14</v>
      </c>
      <c r="BD2" s="66" t="s">
        <v>12</v>
      </c>
      <c r="BE2" s="66" t="s">
        <v>19</v>
      </c>
      <c r="BF2" s="66" t="s">
        <v>19</v>
      </c>
      <c r="BG2" s="66" t="s">
        <v>19</v>
      </c>
      <c r="BH2" s="66" t="s">
        <v>19</v>
      </c>
    </row>
    <row r="3" spans="1:65" ht="24.75" customHeight="1" x14ac:dyDescent="0.25">
      <c r="A3" s="66" t="s">
        <v>30</v>
      </c>
      <c r="B3" s="66" t="s">
        <v>29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14</v>
      </c>
      <c r="H3" s="66" t="s">
        <v>14</v>
      </c>
      <c r="I3" s="66" t="s">
        <v>14</v>
      </c>
      <c r="J3" s="66" t="s">
        <v>14</v>
      </c>
      <c r="K3" s="66" t="s">
        <v>12</v>
      </c>
      <c r="L3" s="66" t="s">
        <v>16</v>
      </c>
      <c r="M3" s="66" t="s">
        <v>17</v>
      </c>
      <c r="N3" s="66" t="s">
        <v>17</v>
      </c>
      <c r="O3" s="66" t="s">
        <v>14</v>
      </c>
      <c r="P3" s="66" t="s">
        <v>14</v>
      </c>
      <c r="Q3" s="66" t="s">
        <v>14</v>
      </c>
      <c r="R3" s="66" t="s">
        <v>16</v>
      </c>
      <c r="S3" s="66" t="s">
        <v>14</v>
      </c>
      <c r="T3" s="66" t="s">
        <v>14</v>
      </c>
      <c r="U3" s="66" t="s">
        <v>13</v>
      </c>
      <c r="V3" s="66" t="s">
        <v>14</v>
      </c>
      <c r="W3" s="66" t="s">
        <v>12</v>
      </c>
      <c r="X3" s="66" t="s">
        <v>12</v>
      </c>
      <c r="Y3" s="66" t="s">
        <v>12</v>
      </c>
      <c r="Z3" s="66" t="s">
        <v>12</v>
      </c>
      <c r="AA3" s="66" t="s">
        <v>16</v>
      </c>
      <c r="AB3" s="66" t="s">
        <v>17</v>
      </c>
      <c r="AC3" s="66" t="s">
        <v>14</v>
      </c>
      <c r="AD3" s="66" t="s">
        <v>14</v>
      </c>
      <c r="AE3" s="66" t="s">
        <v>16</v>
      </c>
      <c r="AF3" s="66" t="s">
        <v>16</v>
      </c>
      <c r="AG3" s="66" t="s">
        <v>14</v>
      </c>
      <c r="AH3" s="66" t="s">
        <v>14</v>
      </c>
      <c r="AI3" s="66" t="s">
        <v>14</v>
      </c>
      <c r="AJ3" s="66" t="s">
        <v>12</v>
      </c>
      <c r="AK3" s="66" t="s">
        <v>14</v>
      </c>
      <c r="AL3" s="66" t="s">
        <v>16</v>
      </c>
      <c r="AM3" s="66" t="s">
        <v>14</v>
      </c>
      <c r="AN3" s="66" t="s">
        <v>14</v>
      </c>
      <c r="AO3" s="66" t="s">
        <v>14</v>
      </c>
      <c r="AP3" s="66" t="s">
        <v>16</v>
      </c>
      <c r="AQ3" s="66" t="s">
        <v>17</v>
      </c>
      <c r="AR3" s="66" t="s">
        <v>16</v>
      </c>
      <c r="AS3" s="66" t="s">
        <v>17</v>
      </c>
      <c r="AT3" s="66" t="s">
        <v>18</v>
      </c>
      <c r="AU3" s="66" t="s">
        <v>17</v>
      </c>
      <c r="AV3" s="66" t="s">
        <v>16</v>
      </c>
      <c r="AW3" s="66" t="s">
        <v>16</v>
      </c>
      <c r="AX3" s="66" t="s">
        <v>17</v>
      </c>
      <c r="AY3" s="66" t="s">
        <v>14</v>
      </c>
      <c r="AZ3" s="66" t="s">
        <v>14</v>
      </c>
      <c r="BA3" s="66" t="s">
        <v>17</v>
      </c>
      <c r="BB3" s="66" t="s">
        <v>17</v>
      </c>
      <c r="BC3" s="66" t="s">
        <v>18</v>
      </c>
      <c r="BD3" s="66" t="s">
        <v>18</v>
      </c>
      <c r="BE3" s="66" t="s">
        <v>19</v>
      </c>
      <c r="BF3" s="66" t="s">
        <v>19</v>
      </c>
      <c r="BG3" s="66" t="s">
        <v>14</v>
      </c>
      <c r="BH3" s="66" t="s">
        <v>16</v>
      </c>
    </row>
    <row r="4" spans="1:65" ht="24.75" customHeight="1" x14ac:dyDescent="0.25">
      <c r="A4" s="66" t="s">
        <v>30</v>
      </c>
      <c r="B4" s="66" t="s">
        <v>29</v>
      </c>
      <c r="C4" s="66" t="s">
        <v>13</v>
      </c>
      <c r="D4" s="66" t="s">
        <v>15</v>
      </c>
      <c r="E4" s="66" t="s">
        <v>15</v>
      </c>
      <c r="F4" s="66" t="s">
        <v>15</v>
      </c>
      <c r="G4" s="66" t="s">
        <v>16</v>
      </c>
      <c r="H4" s="66" t="s">
        <v>14</v>
      </c>
      <c r="I4" s="66" t="s">
        <v>14</v>
      </c>
      <c r="J4" s="66" t="s">
        <v>14</v>
      </c>
      <c r="K4" s="66" t="s">
        <v>14</v>
      </c>
      <c r="L4" s="66" t="s">
        <v>14</v>
      </c>
      <c r="M4" s="66" t="s">
        <v>19</v>
      </c>
      <c r="N4" s="66" t="s">
        <v>14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14</v>
      </c>
      <c r="U4" s="66" t="s">
        <v>15</v>
      </c>
      <c r="AJ4" s="66" t="s">
        <v>12</v>
      </c>
      <c r="AK4" s="66" t="s">
        <v>12</v>
      </c>
      <c r="AL4" s="66" t="s">
        <v>14</v>
      </c>
      <c r="AM4" s="66" t="s">
        <v>14</v>
      </c>
      <c r="AN4" s="66" t="s">
        <v>16</v>
      </c>
      <c r="AO4" s="66" t="s">
        <v>14</v>
      </c>
      <c r="AP4" s="66" t="s">
        <v>16</v>
      </c>
      <c r="AQ4" s="66" t="s">
        <v>14</v>
      </c>
      <c r="AR4" s="66" t="s">
        <v>14</v>
      </c>
      <c r="AS4" s="66" t="s">
        <v>14</v>
      </c>
      <c r="AT4" s="66" t="s">
        <v>18</v>
      </c>
      <c r="AU4" s="66" t="s">
        <v>14</v>
      </c>
      <c r="AV4" s="66" t="s">
        <v>14</v>
      </c>
      <c r="AW4" s="66" t="s">
        <v>14</v>
      </c>
      <c r="AX4" s="66" t="s">
        <v>16</v>
      </c>
      <c r="AY4" s="66" t="s">
        <v>14</v>
      </c>
      <c r="AZ4" s="66" t="s">
        <v>16</v>
      </c>
      <c r="BA4" s="66" t="s">
        <v>16</v>
      </c>
      <c r="BB4" s="66" t="s">
        <v>14</v>
      </c>
      <c r="BC4" s="66" t="s">
        <v>14</v>
      </c>
      <c r="BD4" s="66" t="s">
        <v>16</v>
      </c>
      <c r="BE4" s="66" t="s">
        <v>14</v>
      </c>
      <c r="BF4" s="66" t="s">
        <v>19</v>
      </c>
      <c r="BG4" s="66" t="s">
        <v>14</v>
      </c>
      <c r="BH4" s="66" t="s">
        <v>14</v>
      </c>
    </row>
    <row r="5" spans="1:65" ht="24.75" customHeight="1" x14ac:dyDescent="0.25">
      <c r="A5" s="66" t="s">
        <v>30</v>
      </c>
      <c r="B5" s="66" t="s">
        <v>29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18</v>
      </c>
      <c r="H5" s="66" t="s">
        <v>14</v>
      </c>
      <c r="I5" s="66" t="s">
        <v>12</v>
      </c>
      <c r="J5" s="66" t="s">
        <v>16</v>
      </c>
      <c r="K5" s="66" t="s">
        <v>12</v>
      </c>
      <c r="L5" s="66" t="s">
        <v>18</v>
      </c>
      <c r="M5" s="66" t="s">
        <v>12</v>
      </c>
      <c r="N5" s="66" t="s">
        <v>12</v>
      </c>
      <c r="O5" s="66" t="s">
        <v>18</v>
      </c>
      <c r="P5" s="66" t="s">
        <v>18</v>
      </c>
      <c r="Q5" s="66" t="s">
        <v>14</v>
      </c>
      <c r="R5" s="66" t="s">
        <v>18</v>
      </c>
      <c r="S5" s="66" t="s">
        <v>16</v>
      </c>
      <c r="T5" s="66" t="s">
        <v>12</v>
      </c>
      <c r="U5" s="66" t="s">
        <v>15</v>
      </c>
      <c r="AJ5" s="66" t="s">
        <v>14</v>
      </c>
      <c r="AK5" s="66" t="s">
        <v>12</v>
      </c>
      <c r="AL5" s="66" t="s">
        <v>16</v>
      </c>
      <c r="AM5" s="66" t="s">
        <v>12</v>
      </c>
      <c r="AN5" s="66" t="s">
        <v>14</v>
      </c>
      <c r="AO5" s="66" t="s">
        <v>16</v>
      </c>
      <c r="AP5" s="66" t="s">
        <v>14</v>
      </c>
      <c r="AQ5" s="66" t="s">
        <v>14</v>
      </c>
      <c r="AR5" s="66" t="s">
        <v>14</v>
      </c>
      <c r="AS5" s="66" t="s">
        <v>14</v>
      </c>
      <c r="AT5" s="66" t="s">
        <v>18</v>
      </c>
      <c r="AU5" s="66" t="s">
        <v>16</v>
      </c>
      <c r="AV5" s="66" t="s">
        <v>12</v>
      </c>
      <c r="AW5" s="66" t="s">
        <v>14</v>
      </c>
      <c r="AX5" s="66" t="s">
        <v>16</v>
      </c>
      <c r="AY5" s="66" t="s">
        <v>12</v>
      </c>
      <c r="AZ5" s="66" t="s">
        <v>12</v>
      </c>
      <c r="BA5" s="66" t="s">
        <v>16</v>
      </c>
      <c r="BB5" s="66" t="s">
        <v>12</v>
      </c>
      <c r="BC5" s="66" t="s">
        <v>12</v>
      </c>
      <c r="BD5" s="66" t="s">
        <v>14</v>
      </c>
      <c r="BE5" s="66" t="s">
        <v>14</v>
      </c>
      <c r="BF5" s="66" t="s">
        <v>12</v>
      </c>
      <c r="BG5" s="66" t="s">
        <v>12</v>
      </c>
      <c r="BH5" s="66" t="s">
        <v>12</v>
      </c>
    </row>
    <row r="6" spans="1:65" ht="24.75" customHeight="1" x14ac:dyDescent="0.25">
      <c r="A6" s="66" t="s">
        <v>30</v>
      </c>
      <c r="B6" s="66" t="s">
        <v>29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17</v>
      </c>
      <c r="H6" s="66" t="s">
        <v>17</v>
      </c>
      <c r="I6" s="66" t="s">
        <v>16</v>
      </c>
      <c r="J6" s="66" t="s">
        <v>17</v>
      </c>
      <c r="K6" s="66" t="s">
        <v>16</v>
      </c>
      <c r="L6" s="66" t="s">
        <v>17</v>
      </c>
      <c r="M6" s="66" t="s">
        <v>16</v>
      </c>
      <c r="N6" s="66" t="s">
        <v>16</v>
      </c>
      <c r="O6" s="66" t="s">
        <v>16</v>
      </c>
      <c r="P6" s="66" t="s">
        <v>14</v>
      </c>
      <c r="Q6" s="66" t="s">
        <v>19</v>
      </c>
      <c r="R6" s="66" t="s">
        <v>16</v>
      </c>
      <c r="S6" s="66" t="s">
        <v>19</v>
      </c>
      <c r="T6" s="66" t="s">
        <v>14</v>
      </c>
      <c r="U6" s="66" t="s">
        <v>13</v>
      </c>
      <c r="V6" s="66" t="s">
        <v>17</v>
      </c>
      <c r="W6" s="66" t="s">
        <v>16</v>
      </c>
      <c r="X6" s="66" t="s">
        <v>14</v>
      </c>
      <c r="Y6" s="66" t="s">
        <v>19</v>
      </c>
      <c r="Z6" s="66" t="s">
        <v>16</v>
      </c>
      <c r="AA6" s="66" t="s">
        <v>19</v>
      </c>
      <c r="AB6" s="66" t="s">
        <v>17</v>
      </c>
      <c r="AC6" s="66" t="s">
        <v>19</v>
      </c>
      <c r="AD6" s="66" t="s">
        <v>16</v>
      </c>
      <c r="AE6" s="66" t="s">
        <v>17</v>
      </c>
      <c r="AF6" s="66" t="s">
        <v>14</v>
      </c>
      <c r="AG6" s="66" t="s">
        <v>14</v>
      </c>
      <c r="AH6" s="66" t="s">
        <v>16</v>
      </c>
      <c r="AI6" s="66" t="s">
        <v>16</v>
      </c>
      <c r="AJ6" s="66" t="s">
        <v>19</v>
      </c>
      <c r="AK6" s="66" t="s">
        <v>14</v>
      </c>
      <c r="AL6" s="66" t="s">
        <v>16</v>
      </c>
      <c r="AM6" s="66" t="s">
        <v>17</v>
      </c>
      <c r="AN6" s="66" t="s">
        <v>16</v>
      </c>
      <c r="AO6" s="66" t="s">
        <v>19</v>
      </c>
      <c r="AP6" s="66" t="s">
        <v>17</v>
      </c>
      <c r="AQ6" s="66" t="s">
        <v>14</v>
      </c>
      <c r="AR6" s="66" t="s">
        <v>14</v>
      </c>
      <c r="AS6" s="66" t="s">
        <v>14</v>
      </c>
      <c r="AT6" s="66" t="s">
        <v>18</v>
      </c>
      <c r="AU6" s="66" t="s">
        <v>19</v>
      </c>
      <c r="AV6" s="66" t="s">
        <v>14</v>
      </c>
      <c r="AW6" s="66" t="s">
        <v>16</v>
      </c>
      <c r="AX6" s="66" t="s">
        <v>12</v>
      </c>
      <c r="AY6" s="66" t="s">
        <v>16</v>
      </c>
      <c r="AZ6" s="66" t="s">
        <v>16</v>
      </c>
      <c r="BA6" s="66" t="s">
        <v>16</v>
      </c>
      <c r="BB6" s="66" t="s">
        <v>16</v>
      </c>
      <c r="BC6" s="66" t="s">
        <v>17</v>
      </c>
      <c r="BD6" s="66" t="s">
        <v>16</v>
      </c>
      <c r="BE6" s="66" t="s">
        <v>16</v>
      </c>
      <c r="BF6" s="66" t="s">
        <v>14</v>
      </c>
      <c r="BG6" s="66" t="s">
        <v>14</v>
      </c>
      <c r="BH6" s="66" t="s">
        <v>14</v>
      </c>
    </row>
    <row r="7" spans="1:65" ht="24.75" customHeight="1" x14ac:dyDescent="0.25">
      <c r="A7" s="66" t="s">
        <v>30</v>
      </c>
      <c r="B7" s="66" t="s">
        <v>29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17</v>
      </c>
      <c r="H7" s="66" t="s">
        <v>16</v>
      </c>
      <c r="I7" s="66" t="s">
        <v>14</v>
      </c>
      <c r="J7" s="66" t="s">
        <v>14</v>
      </c>
      <c r="K7" s="66" t="s">
        <v>14</v>
      </c>
      <c r="L7" s="66" t="s">
        <v>17</v>
      </c>
      <c r="M7" s="66" t="s">
        <v>16</v>
      </c>
      <c r="N7" s="66" t="s">
        <v>14</v>
      </c>
      <c r="O7" s="66" t="s">
        <v>16</v>
      </c>
      <c r="P7" s="66" t="s">
        <v>14</v>
      </c>
      <c r="Q7" s="66" t="s">
        <v>16</v>
      </c>
      <c r="R7" s="66" t="s">
        <v>14</v>
      </c>
      <c r="S7" s="66" t="s">
        <v>14</v>
      </c>
      <c r="T7" s="66" t="s">
        <v>20</v>
      </c>
      <c r="U7" s="66" t="s">
        <v>15</v>
      </c>
      <c r="AJ7" s="66" t="s">
        <v>14</v>
      </c>
      <c r="AK7" s="66" t="s">
        <v>12</v>
      </c>
      <c r="AL7" s="66" t="s">
        <v>12</v>
      </c>
      <c r="AM7" s="66" t="s">
        <v>14</v>
      </c>
      <c r="AN7" s="66" t="s">
        <v>14</v>
      </c>
      <c r="AO7" s="66" t="s">
        <v>14</v>
      </c>
      <c r="AP7" s="66" t="s">
        <v>14</v>
      </c>
      <c r="AQ7" s="66" t="s">
        <v>14</v>
      </c>
      <c r="AR7" s="66" t="s">
        <v>14</v>
      </c>
      <c r="AS7" s="66" t="s">
        <v>14</v>
      </c>
      <c r="AT7" s="66" t="s">
        <v>18</v>
      </c>
      <c r="AU7" s="66" t="s">
        <v>14</v>
      </c>
      <c r="AV7" s="66" t="s">
        <v>16</v>
      </c>
      <c r="AW7" s="66" t="s">
        <v>16</v>
      </c>
      <c r="AX7" s="66" t="s">
        <v>16</v>
      </c>
      <c r="AY7" s="66" t="s">
        <v>12</v>
      </c>
      <c r="AZ7" s="66" t="s">
        <v>17</v>
      </c>
      <c r="BA7" s="66" t="s">
        <v>20</v>
      </c>
      <c r="BB7" s="66" t="s">
        <v>14</v>
      </c>
      <c r="BC7" s="66" t="s">
        <v>14</v>
      </c>
      <c r="BD7" s="66" t="s">
        <v>14</v>
      </c>
      <c r="BE7" s="66" t="s">
        <v>14</v>
      </c>
      <c r="BF7" s="66" t="s">
        <v>14</v>
      </c>
      <c r="BG7" s="66" t="s">
        <v>14</v>
      </c>
      <c r="BH7" s="66" t="s">
        <v>14</v>
      </c>
    </row>
    <row r="8" spans="1:65" ht="24.75" customHeight="1" x14ac:dyDescent="0.25">
      <c r="A8" s="66" t="s">
        <v>30</v>
      </c>
      <c r="B8" s="66" t="s">
        <v>29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14</v>
      </c>
      <c r="H8" s="66" t="s">
        <v>14</v>
      </c>
      <c r="I8" s="66" t="s">
        <v>14</v>
      </c>
      <c r="J8" s="66" t="s">
        <v>14</v>
      </c>
      <c r="K8" s="66" t="s">
        <v>16</v>
      </c>
      <c r="L8" s="66" t="s">
        <v>16</v>
      </c>
      <c r="M8" s="66" t="s">
        <v>16</v>
      </c>
      <c r="N8" s="66" t="s">
        <v>14</v>
      </c>
      <c r="O8" s="66" t="s">
        <v>14</v>
      </c>
      <c r="P8" s="66" t="s">
        <v>14</v>
      </c>
      <c r="Q8" s="66" t="s">
        <v>19</v>
      </c>
      <c r="R8" s="66" t="s">
        <v>14</v>
      </c>
      <c r="S8" s="66" t="s">
        <v>19</v>
      </c>
      <c r="T8" s="66" t="s">
        <v>14</v>
      </c>
      <c r="U8" s="66" t="s">
        <v>15</v>
      </c>
      <c r="AJ8" s="66" t="s">
        <v>14</v>
      </c>
      <c r="AK8" s="66" t="s">
        <v>12</v>
      </c>
      <c r="AL8" s="66" t="s">
        <v>12</v>
      </c>
      <c r="AM8" s="66" t="s">
        <v>12</v>
      </c>
      <c r="AN8" s="66" t="s">
        <v>14</v>
      </c>
      <c r="AO8" s="66" t="s">
        <v>14</v>
      </c>
      <c r="AP8" s="66" t="s">
        <v>14</v>
      </c>
      <c r="AQ8" s="66" t="s">
        <v>14</v>
      </c>
      <c r="AR8" s="66" t="s">
        <v>16</v>
      </c>
      <c r="AS8" s="66" t="s">
        <v>14</v>
      </c>
      <c r="AT8" s="66" t="s">
        <v>17</v>
      </c>
      <c r="AU8" s="66" t="s">
        <v>14</v>
      </c>
      <c r="AV8" s="66" t="s">
        <v>16</v>
      </c>
      <c r="AW8" s="66" t="s">
        <v>19</v>
      </c>
      <c r="AX8" s="66" t="s">
        <v>14</v>
      </c>
      <c r="AY8" s="66" t="s">
        <v>16</v>
      </c>
      <c r="AZ8" s="66" t="s">
        <v>19</v>
      </c>
      <c r="BA8" s="66" t="s">
        <v>14</v>
      </c>
      <c r="BB8" s="66" t="s">
        <v>16</v>
      </c>
      <c r="BC8" s="66" t="s">
        <v>14</v>
      </c>
      <c r="BD8" s="66" t="s">
        <v>14</v>
      </c>
      <c r="BE8" s="66" t="s">
        <v>14</v>
      </c>
      <c r="BF8" s="66" t="s">
        <v>17</v>
      </c>
      <c r="BG8" s="66" t="s">
        <v>16</v>
      </c>
      <c r="BH8" s="66" t="s">
        <v>16</v>
      </c>
    </row>
    <row r="9" spans="1:65" ht="24.75" customHeight="1" x14ac:dyDescent="0.25">
      <c r="A9" s="66" t="s">
        <v>30</v>
      </c>
      <c r="B9" s="66" t="s">
        <v>29</v>
      </c>
      <c r="C9" s="66" t="s">
        <v>13</v>
      </c>
      <c r="D9" s="66" t="s">
        <v>13</v>
      </c>
      <c r="E9" s="66" t="s">
        <v>15</v>
      </c>
      <c r="F9" s="66" t="s">
        <v>15</v>
      </c>
      <c r="G9" s="66" t="s">
        <v>14</v>
      </c>
      <c r="H9" s="66" t="s">
        <v>14</v>
      </c>
      <c r="I9" s="66" t="s">
        <v>12</v>
      </c>
      <c r="J9" s="66" t="s">
        <v>12</v>
      </c>
      <c r="K9" s="66" t="s">
        <v>12</v>
      </c>
      <c r="L9" s="66" t="s">
        <v>17</v>
      </c>
      <c r="M9" s="66" t="s">
        <v>18</v>
      </c>
      <c r="N9" s="66" t="s">
        <v>14</v>
      </c>
      <c r="O9" s="66" t="s">
        <v>14</v>
      </c>
      <c r="P9" s="66" t="s">
        <v>14</v>
      </c>
      <c r="Q9" s="66" t="s">
        <v>16</v>
      </c>
      <c r="R9" s="66" t="s">
        <v>16</v>
      </c>
      <c r="S9" s="66" t="s">
        <v>16</v>
      </c>
      <c r="T9" s="66" t="s">
        <v>14</v>
      </c>
      <c r="U9" s="66" t="s">
        <v>15</v>
      </c>
      <c r="AJ9" s="66" t="s">
        <v>14</v>
      </c>
      <c r="AK9" s="66" t="s">
        <v>12</v>
      </c>
      <c r="AL9" s="66" t="s">
        <v>14</v>
      </c>
      <c r="AM9" s="66" t="s">
        <v>12</v>
      </c>
      <c r="AN9" s="66" t="s">
        <v>14</v>
      </c>
      <c r="AO9" s="66" t="s">
        <v>14</v>
      </c>
      <c r="AP9" s="66" t="s">
        <v>14</v>
      </c>
      <c r="AQ9" s="66" t="s">
        <v>14</v>
      </c>
      <c r="AR9" s="66" t="s">
        <v>12</v>
      </c>
      <c r="AS9" s="66" t="s">
        <v>14</v>
      </c>
      <c r="AT9" s="66" t="s">
        <v>18</v>
      </c>
      <c r="AU9" s="66" t="s">
        <v>14</v>
      </c>
      <c r="AV9" s="66" t="s">
        <v>12</v>
      </c>
      <c r="AW9" s="66" t="s">
        <v>20</v>
      </c>
      <c r="AX9" s="66" t="s">
        <v>20</v>
      </c>
      <c r="AY9" s="66" t="s">
        <v>14</v>
      </c>
      <c r="AZ9" s="66" t="s">
        <v>20</v>
      </c>
      <c r="BA9" s="66" t="s">
        <v>20</v>
      </c>
      <c r="BB9" s="66" t="s">
        <v>16</v>
      </c>
      <c r="BC9" s="66" t="s">
        <v>16</v>
      </c>
      <c r="BD9" s="66" t="s">
        <v>16</v>
      </c>
      <c r="BE9" s="66" t="s">
        <v>16</v>
      </c>
      <c r="BF9" s="66" t="s">
        <v>18</v>
      </c>
      <c r="BG9" s="66" t="s">
        <v>17</v>
      </c>
      <c r="BH9" s="66" t="s">
        <v>16</v>
      </c>
    </row>
    <row r="10" spans="1:65" ht="24.75" customHeight="1" x14ac:dyDescent="0.25">
      <c r="A10" s="66" t="s">
        <v>30</v>
      </c>
      <c r="B10" s="66" t="s">
        <v>29</v>
      </c>
      <c r="C10" s="66" t="s">
        <v>15</v>
      </c>
      <c r="D10" s="66" t="s">
        <v>13</v>
      </c>
      <c r="E10" s="66" t="s">
        <v>15</v>
      </c>
      <c r="F10" s="66" t="s">
        <v>15</v>
      </c>
      <c r="G10" s="66" t="s">
        <v>17</v>
      </c>
      <c r="H10" s="66" t="s">
        <v>14</v>
      </c>
      <c r="I10" s="66" t="s">
        <v>14</v>
      </c>
      <c r="J10" s="66" t="s">
        <v>17</v>
      </c>
      <c r="K10" s="66" t="s">
        <v>14</v>
      </c>
      <c r="L10" s="66" t="s">
        <v>17</v>
      </c>
      <c r="M10" s="66" t="s">
        <v>18</v>
      </c>
      <c r="N10" s="66" t="s">
        <v>17</v>
      </c>
      <c r="O10" s="66" t="s">
        <v>14</v>
      </c>
      <c r="P10" s="66" t="s">
        <v>14</v>
      </c>
      <c r="Q10" s="66" t="s">
        <v>14</v>
      </c>
      <c r="R10" s="66" t="s">
        <v>16</v>
      </c>
      <c r="S10" s="66" t="s">
        <v>17</v>
      </c>
      <c r="T10" s="66" t="s">
        <v>16</v>
      </c>
      <c r="U10" s="66" t="s">
        <v>13</v>
      </c>
      <c r="V10" s="66" t="s">
        <v>12</v>
      </c>
      <c r="W10" s="66" t="s">
        <v>17</v>
      </c>
      <c r="X10" s="66" t="s">
        <v>16</v>
      </c>
      <c r="Y10" s="66" t="s">
        <v>17</v>
      </c>
      <c r="Z10" s="66" t="s">
        <v>17</v>
      </c>
      <c r="AA10" s="66" t="s">
        <v>16</v>
      </c>
      <c r="AB10" s="66" t="s">
        <v>19</v>
      </c>
      <c r="AC10" s="66" t="s">
        <v>19</v>
      </c>
      <c r="AD10" s="66" t="s">
        <v>16</v>
      </c>
      <c r="AE10" s="66" t="s">
        <v>14</v>
      </c>
      <c r="AF10" s="66" t="s">
        <v>12</v>
      </c>
      <c r="AG10" s="66" t="s">
        <v>14</v>
      </c>
      <c r="AH10" s="66" t="s">
        <v>16</v>
      </c>
      <c r="AI10" s="66" t="s">
        <v>16</v>
      </c>
      <c r="AJ10" s="66" t="s">
        <v>12</v>
      </c>
      <c r="AK10" s="66" t="s">
        <v>14</v>
      </c>
      <c r="AL10" s="66" t="s">
        <v>16</v>
      </c>
      <c r="AM10" s="66" t="s">
        <v>12</v>
      </c>
      <c r="AN10" s="66" t="s">
        <v>14</v>
      </c>
      <c r="AO10" s="66" t="s">
        <v>14</v>
      </c>
      <c r="AP10" s="66" t="s">
        <v>12</v>
      </c>
      <c r="AQ10" s="66" t="s">
        <v>12</v>
      </c>
      <c r="AR10" s="66" t="s">
        <v>14</v>
      </c>
      <c r="AS10" s="66" t="s">
        <v>18</v>
      </c>
      <c r="AT10" s="66" t="s">
        <v>17</v>
      </c>
      <c r="AU10" s="66" t="s">
        <v>12</v>
      </c>
      <c r="AV10" s="66" t="s">
        <v>12</v>
      </c>
      <c r="AW10" s="66" t="s">
        <v>14</v>
      </c>
      <c r="AX10" s="66" t="s">
        <v>16</v>
      </c>
      <c r="AY10" s="66" t="s">
        <v>14</v>
      </c>
      <c r="AZ10" s="66" t="s">
        <v>12</v>
      </c>
      <c r="BA10" s="66" t="s">
        <v>18</v>
      </c>
      <c r="BB10" s="66" t="s">
        <v>14</v>
      </c>
      <c r="BC10" s="66" t="s">
        <v>14</v>
      </c>
      <c r="BD10" s="66" t="s">
        <v>14</v>
      </c>
      <c r="BE10" s="66" t="s">
        <v>19</v>
      </c>
      <c r="BF10" s="66" t="s">
        <v>19</v>
      </c>
      <c r="BG10" s="66" t="s">
        <v>14</v>
      </c>
      <c r="BH10" s="66" t="s">
        <v>12</v>
      </c>
    </row>
    <row r="11" spans="1:65" ht="32.25" customHeight="1" x14ac:dyDescent="0.25">
      <c r="A11" s="66" t="s">
        <v>30</v>
      </c>
      <c r="B11" s="66" t="s">
        <v>29</v>
      </c>
      <c r="C11" s="66" t="s">
        <v>15</v>
      </c>
      <c r="D11" s="66" t="s">
        <v>13</v>
      </c>
      <c r="E11" s="66" t="s">
        <v>15</v>
      </c>
      <c r="F11" s="66" t="s">
        <v>15</v>
      </c>
      <c r="G11" s="66" t="s">
        <v>12</v>
      </c>
      <c r="H11" s="66" t="s">
        <v>12</v>
      </c>
      <c r="I11" s="66" t="s">
        <v>12</v>
      </c>
      <c r="J11" s="66" t="s">
        <v>12</v>
      </c>
      <c r="K11" s="66" t="s">
        <v>12</v>
      </c>
      <c r="L11" s="66" t="s">
        <v>12</v>
      </c>
      <c r="M11" s="66" t="s">
        <v>14</v>
      </c>
      <c r="N11" s="66" t="s">
        <v>12</v>
      </c>
      <c r="O11" s="66" t="s">
        <v>14</v>
      </c>
      <c r="P11" s="66" t="s">
        <v>12</v>
      </c>
      <c r="Q11" s="66" t="s">
        <v>12</v>
      </c>
      <c r="R11" s="66" t="s">
        <v>12</v>
      </c>
      <c r="S11" s="66" t="s">
        <v>14</v>
      </c>
      <c r="T11" s="66" t="s">
        <v>14</v>
      </c>
      <c r="U11" s="66" t="s">
        <v>15</v>
      </c>
      <c r="AJ11" s="66" t="s">
        <v>12</v>
      </c>
      <c r="AK11" s="66" t="s">
        <v>12</v>
      </c>
      <c r="AL11" s="66" t="s">
        <v>12</v>
      </c>
      <c r="AM11" s="66" t="s">
        <v>12</v>
      </c>
      <c r="AN11" s="66" t="s">
        <v>12</v>
      </c>
      <c r="AO11" s="66" t="s">
        <v>12</v>
      </c>
      <c r="AP11" s="66" t="s">
        <v>12</v>
      </c>
      <c r="AQ11" s="66" t="s">
        <v>14</v>
      </c>
      <c r="AR11" s="66" t="s">
        <v>14</v>
      </c>
      <c r="AS11" s="66" t="s">
        <v>17</v>
      </c>
      <c r="AT11" s="66" t="s">
        <v>18</v>
      </c>
      <c r="AU11" s="66" t="s">
        <v>14</v>
      </c>
      <c r="AV11" s="66" t="s">
        <v>12</v>
      </c>
      <c r="AW11" s="66" t="s">
        <v>12</v>
      </c>
      <c r="AX11" s="66" t="s">
        <v>12</v>
      </c>
      <c r="AY11" s="66" t="s">
        <v>14</v>
      </c>
      <c r="AZ11" s="66" t="s">
        <v>16</v>
      </c>
      <c r="BA11" s="66" t="s">
        <v>16</v>
      </c>
      <c r="BB11" s="66" t="s">
        <v>14</v>
      </c>
      <c r="BC11" s="66" t="s">
        <v>14</v>
      </c>
      <c r="BD11" s="66" t="s">
        <v>14</v>
      </c>
      <c r="BE11" s="66" t="s">
        <v>14</v>
      </c>
      <c r="BF11" s="66" t="s">
        <v>19</v>
      </c>
      <c r="BG11" s="66" t="s">
        <v>14</v>
      </c>
      <c r="BH11" s="66" t="s">
        <v>14</v>
      </c>
    </row>
    <row r="12" spans="1:65" ht="24.75" customHeight="1" x14ac:dyDescent="0.25">
      <c r="A12" s="66" t="s">
        <v>30</v>
      </c>
      <c r="B12" s="66" t="s">
        <v>29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14</v>
      </c>
      <c r="H12" s="66" t="s">
        <v>12</v>
      </c>
      <c r="I12" s="66" t="s">
        <v>12</v>
      </c>
      <c r="J12" s="66" t="s">
        <v>12</v>
      </c>
      <c r="K12" s="66" t="s">
        <v>12</v>
      </c>
      <c r="L12" s="66" t="s">
        <v>14</v>
      </c>
      <c r="M12" s="66" t="s">
        <v>14</v>
      </c>
      <c r="N12" s="66" t="s">
        <v>14</v>
      </c>
      <c r="O12" s="66" t="s">
        <v>14</v>
      </c>
      <c r="P12" s="66" t="s">
        <v>14</v>
      </c>
      <c r="Q12" s="66" t="s">
        <v>14</v>
      </c>
      <c r="R12" s="66" t="s">
        <v>14</v>
      </c>
      <c r="S12" s="66" t="s">
        <v>14</v>
      </c>
      <c r="T12" s="66" t="s">
        <v>12</v>
      </c>
      <c r="U12" s="66" t="s">
        <v>13</v>
      </c>
      <c r="V12" s="66" t="s">
        <v>12</v>
      </c>
      <c r="W12" s="66" t="s">
        <v>12</v>
      </c>
      <c r="X12" s="66" t="s">
        <v>12</v>
      </c>
      <c r="Y12" s="66" t="s">
        <v>12</v>
      </c>
      <c r="Z12" s="66" t="s">
        <v>12</v>
      </c>
      <c r="AA12" s="66" t="s">
        <v>12</v>
      </c>
      <c r="AB12" s="66" t="s">
        <v>12</v>
      </c>
      <c r="AC12" s="66" t="s">
        <v>12</v>
      </c>
      <c r="AD12" s="66" t="s">
        <v>12</v>
      </c>
      <c r="AE12" s="66" t="s">
        <v>12</v>
      </c>
      <c r="AF12" s="66" t="s">
        <v>12</v>
      </c>
      <c r="AG12" s="66" t="s">
        <v>12</v>
      </c>
      <c r="AH12" s="66" t="s">
        <v>12</v>
      </c>
      <c r="AI12" s="66" t="s">
        <v>12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12</v>
      </c>
      <c r="AO12" s="66" t="s">
        <v>12</v>
      </c>
      <c r="AP12" s="66" t="s">
        <v>12</v>
      </c>
      <c r="AQ12" s="66" t="s">
        <v>14</v>
      </c>
      <c r="AR12" s="66" t="s">
        <v>12</v>
      </c>
      <c r="AS12" s="66" t="s">
        <v>14</v>
      </c>
      <c r="AT12" s="66" t="s">
        <v>18</v>
      </c>
      <c r="AU12" s="66" t="s">
        <v>12</v>
      </c>
      <c r="AV12" s="66" t="s">
        <v>14</v>
      </c>
      <c r="AW12" s="66" t="s">
        <v>16</v>
      </c>
      <c r="AX12" s="66" t="s">
        <v>18</v>
      </c>
      <c r="AY12" s="66" t="s">
        <v>12</v>
      </c>
      <c r="AZ12" s="66" t="s">
        <v>16</v>
      </c>
      <c r="BA12" s="66" t="s">
        <v>18</v>
      </c>
      <c r="BB12" s="66" t="s">
        <v>12</v>
      </c>
      <c r="BC12" s="66" t="s">
        <v>12</v>
      </c>
      <c r="BD12" s="66" t="s">
        <v>12</v>
      </c>
      <c r="BE12" s="66" t="s">
        <v>12</v>
      </c>
      <c r="BF12" s="66" t="s">
        <v>12</v>
      </c>
      <c r="BG12" s="66" t="s">
        <v>12</v>
      </c>
      <c r="BH12" s="66" t="s">
        <v>12</v>
      </c>
    </row>
    <row r="13" spans="1:65" ht="24.75" customHeight="1" x14ac:dyDescent="0.25">
      <c r="A13" s="66" t="s">
        <v>30</v>
      </c>
      <c r="B13" s="66" t="s">
        <v>29</v>
      </c>
      <c r="C13" s="66" t="s">
        <v>13</v>
      </c>
      <c r="D13" s="66" t="s">
        <v>15</v>
      </c>
      <c r="E13" s="66" t="s">
        <v>15</v>
      </c>
      <c r="F13" s="66" t="s">
        <v>15</v>
      </c>
      <c r="G13" s="66" t="s">
        <v>14</v>
      </c>
      <c r="H13" s="66" t="s">
        <v>16</v>
      </c>
      <c r="I13" s="66" t="s">
        <v>16</v>
      </c>
      <c r="J13" s="66" t="s">
        <v>14</v>
      </c>
      <c r="K13" s="66" t="s">
        <v>14</v>
      </c>
      <c r="L13" s="66" t="s">
        <v>14</v>
      </c>
      <c r="M13" s="66" t="s">
        <v>16</v>
      </c>
      <c r="N13" s="66" t="s">
        <v>14</v>
      </c>
      <c r="O13" s="66" t="s">
        <v>14</v>
      </c>
      <c r="P13" s="66" t="s">
        <v>14</v>
      </c>
      <c r="Q13" s="66" t="s">
        <v>14</v>
      </c>
      <c r="R13" s="66" t="s">
        <v>14</v>
      </c>
      <c r="S13" s="66" t="s">
        <v>14</v>
      </c>
      <c r="T13" s="66" t="s">
        <v>14</v>
      </c>
      <c r="U13" s="66" t="s">
        <v>15</v>
      </c>
      <c r="AJ13" s="66" t="s">
        <v>14</v>
      </c>
      <c r="AK13" s="66" t="s">
        <v>14</v>
      </c>
      <c r="AL13" s="66" t="s">
        <v>14</v>
      </c>
      <c r="AM13" s="66" t="s">
        <v>14</v>
      </c>
      <c r="AN13" s="66" t="s">
        <v>14</v>
      </c>
      <c r="AO13" s="66" t="s">
        <v>14</v>
      </c>
      <c r="AP13" s="66" t="s">
        <v>14</v>
      </c>
      <c r="AQ13" s="66" t="s">
        <v>14</v>
      </c>
      <c r="AR13" s="66" t="s">
        <v>14</v>
      </c>
      <c r="AS13" s="66" t="s">
        <v>14</v>
      </c>
      <c r="AT13" s="66" t="s">
        <v>18</v>
      </c>
      <c r="AU13" s="66" t="s">
        <v>14</v>
      </c>
      <c r="AV13" s="66" t="s">
        <v>14</v>
      </c>
      <c r="AW13" s="66" t="s">
        <v>14</v>
      </c>
      <c r="AX13" s="66" t="s">
        <v>14</v>
      </c>
      <c r="AY13" s="66" t="s">
        <v>14</v>
      </c>
      <c r="AZ13" s="66" t="s">
        <v>14</v>
      </c>
      <c r="BA13" s="66" t="s">
        <v>14</v>
      </c>
      <c r="BB13" s="66" t="s">
        <v>14</v>
      </c>
      <c r="BC13" s="66" t="s">
        <v>14</v>
      </c>
      <c r="BD13" s="66" t="s">
        <v>14</v>
      </c>
      <c r="BE13" s="66" t="s">
        <v>14</v>
      </c>
      <c r="BF13" s="66" t="s">
        <v>14</v>
      </c>
      <c r="BG13" s="66" t="s">
        <v>14</v>
      </c>
      <c r="BH13" s="66" t="s">
        <v>14</v>
      </c>
    </row>
    <row r="14" spans="1:65" ht="24.75" customHeight="1" x14ac:dyDescent="0.25">
      <c r="A14" s="66" t="s">
        <v>30</v>
      </c>
      <c r="B14" s="66" t="s">
        <v>29</v>
      </c>
      <c r="C14" s="66" t="s">
        <v>13</v>
      </c>
      <c r="D14" s="66" t="s">
        <v>13</v>
      </c>
      <c r="E14" s="66" t="s">
        <v>15</v>
      </c>
      <c r="F14" s="66" t="s">
        <v>15</v>
      </c>
      <c r="G14" s="66" t="s">
        <v>16</v>
      </c>
      <c r="H14" s="66" t="s">
        <v>12</v>
      </c>
      <c r="I14" s="66" t="s">
        <v>12</v>
      </c>
      <c r="J14" s="66" t="s">
        <v>12</v>
      </c>
      <c r="K14" s="66" t="s">
        <v>12</v>
      </c>
      <c r="L14" s="66" t="s">
        <v>16</v>
      </c>
      <c r="M14" s="66" t="s">
        <v>19</v>
      </c>
      <c r="N14" s="66" t="s">
        <v>14</v>
      </c>
      <c r="O14" s="66" t="s">
        <v>14</v>
      </c>
      <c r="P14" s="66" t="s">
        <v>14</v>
      </c>
      <c r="Q14" s="66" t="s">
        <v>14</v>
      </c>
      <c r="R14" s="66" t="s">
        <v>14</v>
      </c>
      <c r="S14" s="66" t="s">
        <v>14</v>
      </c>
      <c r="T14" s="66" t="s">
        <v>12</v>
      </c>
      <c r="U14" s="66" t="s">
        <v>15</v>
      </c>
      <c r="AJ14" s="66" t="s">
        <v>12</v>
      </c>
      <c r="AK14" s="66" t="s">
        <v>12</v>
      </c>
      <c r="AL14" s="66" t="s">
        <v>12</v>
      </c>
      <c r="AM14" s="66" t="s">
        <v>12</v>
      </c>
      <c r="AN14" s="66" t="s">
        <v>12</v>
      </c>
      <c r="AO14" s="66" t="s">
        <v>14</v>
      </c>
      <c r="AP14" s="66" t="s">
        <v>14</v>
      </c>
      <c r="AQ14" s="66" t="s">
        <v>14</v>
      </c>
      <c r="AR14" s="66" t="s">
        <v>14</v>
      </c>
      <c r="AS14" s="66" t="s">
        <v>16</v>
      </c>
      <c r="AT14" s="66" t="s">
        <v>16</v>
      </c>
      <c r="AU14" s="66" t="s">
        <v>12</v>
      </c>
      <c r="AV14" s="66" t="s">
        <v>16</v>
      </c>
      <c r="AW14" s="66" t="s">
        <v>19</v>
      </c>
      <c r="AX14" s="66" t="s">
        <v>20</v>
      </c>
      <c r="AY14" s="66" t="s">
        <v>14</v>
      </c>
      <c r="AZ14" s="66" t="s">
        <v>17</v>
      </c>
      <c r="BA14" s="66" t="s">
        <v>20</v>
      </c>
      <c r="BB14" s="66" t="s">
        <v>19</v>
      </c>
      <c r="BC14" s="66" t="s">
        <v>19</v>
      </c>
      <c r="BD14" s="66" t="s">
        <v>19</v>
      </c>
      <c r="BE14" s="66" t="s">
        <v>19</v>
      </c>
      <c r="BF14" s="66" t="s">
        <v>19</v>
      </c>
      <c r="BG14" s="66" t="s">
        <v>19</v>
      </c>
      <c r="BH14" s="66" t="s">
        <v>19</v>
      </c>
    </row>
    <row r="15" spans="1:65" ht="24.75" customHeight="1" x14ac:dyDescent="0.25">
      <c r="A15" s="66" t="s">
        <v>30</v>
      </c>
      <c r="B15" s="66" t="s">
        <v>29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20</v>
      </c>
      <c r="H15" s="66" t="s">
        <v>20</v>
      </c>
      <c r="I15" s="66" t="s">
        <v>20</v>
      </c>
      <c r="J15" s="66" t="s">
        <v>20</v>
      </c>
      <c r="K15" s="66" t="s">
        <v>20</v>
      </c>
      <c r="L15" s="66" t="s">
        <v>20</v>
      </c>
      <c r="M15" s="66" t="s">
        <v>20</v>
      </c>
      <c r="N15" s="66" t="s">
        <v>20</v>
      </c>
      <c r="O15" s="66" t="s">
        <v>20</v>
      </c>
      <c r="P15" s="66" t="s">
        <v>20</v>
      </c>
      <c r="Q15" s="66" t="s">
        <v>20</v>
      </c>
      <c r="R15" s="66" t="s">
        <v>20</v>
      </c>
      <c r="S15" s="66" t="s">
        <v>20</v>
      </c>
      <c r="T15" s="66" t="s">
        <v>19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19</v>
      </c>
      <c r="AO15" s="66" t="s">
        <v>19</v>
      </c>
      <c r="AP15" s="66" t="s">
        <v>19</v>
      </c>
      <c r="AQ15" s="66" t="s">
        <v>14</v>
      </c>
      <c r="AR15" s="66" t="s">
        <v>14</v>
      </c>
      <c r="AS15" s="66" t="s">
        <v>14</v>
      </c>
      <c r="AT15" s="66" t="s">
        <v>14</v>
      </c>
      <c r="AU15" s="66" t="s">
        <v>14</v>
      </c>
      <c r="AV15" s="66" t="s">
        <v>12</v>
      </c>
      <c r="AW15" s="66" t="s">
        <v>12</v>
      </c>
      <c r="AX15" s="66" t="s">
        <v>12</v>
      </c>
      <c r="AY15" s="66" t="s">
        <v>12</v>
      </c>
      <c r="AZ15" s="66" t="s">
        <v>12</v>
      </c>
      <c r="BA15" s="66" t="s">
        <v>12</v>
      </c>
      <c r="BB15" s="66" t="s">
        <v>19</v>
      </c>
      <c r="BC15" s="66" t="s">
        <v>19</v>
      </c>
      <c r="BD15" s="66" t="s">
        <v>19</v>
      </c>
      <c r="BE15" s="66" t="s">
        <v>12</v>
      </c>
      <c r="BF15" s="66" t="s">
        <v>19</v>
      </c>
      <c r="BG15" s="66" t="s">
        <v>19</v>
      </c>
      <c r="BH15" s="66" t="s">
        <v>19</v>
      </c>
    </row>
    <row r="16" spans="1:65" ht="24.75" customHeight="1" x14ac:dyDescent="0.25">
      <c r="A16" s="66" t="s">
        <v>30</v>
      </c>
      <c r="B16" s="66" t="s">
        <v>29</v>
      </c>
      <c r="C16" s="66" t="s">
        <v>13</v>
      </c>
      <c r="D16" s="66" t="s">
        <v>15</v>
      </c>
      <c r="E16" s="66" t="s">
        <v>15</v>
      </c>
      <c r="F16" s="66" t="s">
        <v>15</v>
      </c>
      <c r="G16" s="66" t="s">
        <v>16</v>
      </c>
      <c r="H16" s="66" t="s">
        <v>14</v>
      </c>
      <c r="I16" s="66" t="s">
        <v>14</v>
      </c>
      <c r="J16" s="66" t="s">
        <v>14</v>
      </c>
      <c r="K16" s="66" t="s">
        <v>14</v>
      </c>
      <c r="L16" s="66" t="s">
        <v>14</v>
      </c>
      <c r="M16" s="66" t="s">
        <v>19</v>
      </c>
      <c r="N16" s="66" t="s">
        <v>14</v>
      </c>
      <c r="O16" s="66" t="s">
        <v>14</v>
      </c>
      <c r="P16" s="66" t="s">
        <v>14</v>
      </c>
      <c r="Q16" s="66" t="s">
        <v>14</v>
      </c>
      <c r="R16" s="66" t="s">
        <v>16</v>
      </c>
      <c r="S16" s="66" t="s">
        <v>14</v>
      </c>
      <c r="T16" s="66" t="s">
        <v>12</v>
      </c>
      <c r="U16" s="66" t="s">
        <v>15</v>
      </c>
      <c r="AJ16" s="66" t="s">
        <v>12</v>
      </c>
      <c r="AK16" s="66" t="s">
        <v>14</v>
      </c>
      <c r="AL16" s="66" t="s">
        <v>12</v>
      </c>
      <c r="AM16" s="66" t="s">
        <v>14</v>
      </c>
      <c r="AN16" s="66" t="s">
        <v>14</v>
      </c>
      <c r="AO16" s="66" t="s">
        <v>14</v>
      </c>
      <c r="AP16" s="66" t="s">
        <v>14</v>
      </c>
      <c r="AQ16" s="66" t="s">
        <v>16</v>
      </c>
      <c r="AR16" s="66" t="s">
        <v>14</v>
      </c>
      <c r="AS16" s="66" t="s">
        <v>17</v>
      </c>
      <c r="AT16" s="66" t="s">
        <v>16</v>
      </c>
      <c r="AU16" s="66" t="s">
        <v>14</v>
      </c>
      <c r="AV16" s="66" t="s">
        <v>14</v>
      </c>
      <c r="AW16" s="66" t="s">
        <v>19</v>
      </c>
      <c r="AX16" s="66" t="s">
        <v>19</v>
      </c>
      <c r="AY16" s="66" t="s">
        <v>16</v>
      </c>
      <c r="AZ16" s="66" t="s">
        <v>19</v>
      </c>
      <c r="BA16" s="66" t="s">
        <v>19</v>
      </c>
      <c r="BB16" s="66" t="s">
        <v>16</v>
      </c>
      <c r="BC16" s="66" t="s">
        <v>16</v>
      </c>
      <c r="BD16" s="66" t="s">
        <v>14</v>
      </c>
      <c r="BE16" s="66" t="s">
        <v>19</v>
      </c>
      <c r="BF16" s="66" t="s">
        <v>19</v>
      </c>
      <c r="BG16" s="66" t="s">
        <v>16</v>
      </c>
      <c r="BH16" s="66" t="s">
        <v>14</v>
      </c>
    </row>
    <row r="17" spans="1:60" ht="24.75" customHeight="1" x14ac:dyDescent="0.25">
      <c r="A17" s="66" t="s">
        <v>30</v>
      </c>
      <c r="B17" s="66" t="s">
        <v>29</v>
      </c>
      <c r="C17" s="66" t="s">
        <v>13</v>
      </c>
      <c r="D17" s="66" t="s">
        <v>15</v>
      </c>
      <c r="E17" s="66" t="s">
        <v>15</v>
      </c>
      <c r="F17" s="66" t="s">
        <v>15</v>
      </c>
      <c r="G17" s="66" t="s">
        <v>17</v>
      </c>
      <c r="H17" s="66" t="s">
        <v>16</v>
      </c>
      <c r="I17" s="66" t="s">
        <v>14</v>
      </c>
      <c r="J17" s="66" t="s">
        <v>12</v>
      </c>
      <c r="K17" s="66" t="s">
        <v>12</v>
      </c>
      <c r="L17" s="66" t="s">
        <v>14</v>
      </c>
      <c r="M17" s="66" t="s">
        <v>18</v>
      </c>
      <c r="N17" s="66" t="s">
        <v>14</v>
      </c>
      <c r="O17" s="66" t="s">
        <v>12</v>
      </c>
      <c r="P17" s="66" t="s">
        <v>12</v>
      </c>
      <c r="Q17" s="66" t="s">
        <v>12</v>
      </c>
      <c r="R17" s="66" t="s">
        <v>12</v>
      </c>
      <c r="S17" s="66" t="s">
        <v>16</v>
      </c>
      <c r="T17" s="66" t="s">
        <v>12</v>
      </c>
      <c r="U17" s="66" t="s">
        <v>15</v>
      </c>
      <c r="AJ17" s="66" t="s">
        <v>14</v>
      </c>
      <c r="AK17" s="66" t="s">
        <v>14</v>
      </c>
      <c r="AL17" s="66" t="s">
        <v>16</v>
      </c>
      <c r="AM17" s="66" t="s">
        <v>16</v>
      </c>
      <c r="AN17" s="66" t="s">
        <v>12</v>
      </c>
      <c r="AO17" s="66" t="s">
        <v>16</v>
      </c>
      <c r="AP17" s="66" t="s">
        <v>14</v>
      </c>
      <c r="AQ17" s="66" t="s">
        <v>16</v>
      </c>
      <c r="AR17" s="66" t="s">
        <v>16</v>
      </c>
      <c r="AS17" s="66" t="s">
        <v>17</v>
      </c>
      <c r="AT17" s="66" t="s">
        <v>18</v>
      </c>
      <c r="AU17" s="66" t="s">
        <v>14</v>
      </c>
      <c r="AV17" s="66" t="s">
        <v>14</v>
      </c>
      <c r="AW17" s="66" t="s">
        <v>16</v>
      </c>
      <c r="AX17" s="66" t="s">
        <v>16</v>
      </c>
      <c r="AY17" s="66" t="s">
        <v>12</v>
      </c>
      <c r="AZ17" s="66" t="s">
        <v>14</v>
      </c>
      <c r="BA17" s="66" t="s">
        <v>16</v>
      </c>
      <c r="BB17" s="66" t="s">
        <v>16</v>
      </c>
      <c r="BC17" s="66" t="s">
        <v>18</v>
      </c>
      <c r="BD17" s="66" t="s">
        <v>18</v>
      </c>
      <c r="BE17" s="66" t="s">
        <v>14</v>
      </c>
      <c r="BF17" s="66" t="s">
        <v>19</v>
      </c>
      <c r="BG17" s="66" t="s">
        <v>16</v>
      </c>
      <c r="BH17" s="66" t="s">
        <v>14</v>
      </c>
    </row>
    <row r="18" spans="1:60" ht="24.75" customHeight="1" x14ac:dyDescent="0.25">
      <c r="A18" s="66" t="s">
        <v>30</v>
      </c>
      <c r="B18" s="66" t="s">
        <v>29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17</v>
      </c>
      <c r="H18" s="66" t="s">
        <v>16</v>
      </c>
      <c r="I18" s="66" t="s">
        <v>16</v>
      </c>
      <c r="J18" s="66" t="s">
        <v>16</v>
      </c>
      <c r="K18" s="66" t="s">
        <v>17</v>
      </c>
      <c r="L18" s="66" t="s">
        <v>17</v>
      </c>
      <c r="M18" s="66" t="s">
        <v>17</v>
      </c>
      <c r="N18" s="66" t="s">
        <v>16</v>
      </c>
      <c r="O18" s="66" t="s">
        <v>14</v>
      </c>
      <c r="P18" s="66" t="s">
        <v>14</v>
      </c>
      <c r="Q18" s="66" t="s">
        <v>16</v>
      </c>
      <c r="R18" s="66" t="s">
        <v>16</v>
      </c>
      <c r="S18" s="66" t="s">
        <v>16</v>
      </c>
      <c r="T18" s="66" t="s">
        <v>12</v>
      </c>
      <c r="U18" s="66" t="s">
        <v>15</v>
      </c>
      <c r="AJ18" s="66" t="s">
        <v>16</v>
      </c>
      <c r="AK18" s="66" t="s">
        <v>12</v>
      </c>
      <c r="AL18" s="66" t="s">
        <v>14</v>
      </c>
      <c r="AM18" s="66" t="s">
        <v>16</v>
      </c>
      <c r="AN18" s="66" t="s">
        <v>18</v>
      </c>
      <c r="AO18" s="66" t="s">
        <v>16</v>
      </c>
      <c r="AP18" s="66" t="s">
        <v>16</v>
      </c>
      <c r="AQ18" s="66" t="s">
        <v>16</v>
      </c>
      <c r="AR18" s="66" t="s">
        <v>16</v>
      </c>
      <c r="AS18" s="66" t="s">
        <v>16</v>
      </c>
      <c r="AT18" s="66" t="s">
        <v>18</v>
      </c>
      <c r="AU18" s="66" t="s">
        <v>16</v>
      </c>
      <c r="AV18" s="66" t="s">
        <v>16</v>
      </c>
      <c r="AW18" s="66" t="s">
        <v>16</v>
      </c>
      <c r="AX18" s="66" t="s">
        <v>17</v>
      </c>
      <c r="AY18" s="66" t="s">
        <v>16</v>
      </c>
      <c r="AZ18" s="66" t="s">
        <v>14</v>
      </c>
      <c r="BA18" s="66" t="s">
        <v>17</v>
      </c>
      <c r="BB18" s="66" t="s">
        <v>18</v>
      </c>
      <c r="BC18" s="66" t="s">
        <v>18</v>
      </c>
      <c r="BD18" s="66" t="s">
        <v>18</v>
      </c>
      <c r="BE18" s="66" t="s">
        <v>17</v>
      </c>
      <c r="BF18" s="66" t="s">
        <v>14</v>
      </c>
      <c r="BG18" s="66" t="s">
        <v>16</v>
      </c>
      <c r="BH18" s="66" t="s">
        <v>16</v>
      </c>
    </row>
    <row r="19" spans="1:60" ht="24.75" customHeight="1" x14ac:dyDescent="0.25">
      <c r="A19" s="66" t="s">
        <v>30</v>
      </c>
      <c r="B19" s="66" t="s">
        <v>29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14</v>
      </c>
      <c r="H19" s="66" t="s">
        <v>14</v>
      </c>
      <c r="I19" s="66" t="s">
        <v>16</v>
      </c>
      <c r="J19" s="66" t="s">
        <v>14</v>
      </c>
      <c r="K19" s="66" t="s">
        <v>14</v>
      </c>
      <c r="L19" s="66" t="s">
        <v>16</v>
      </c>
      <c r="M19" s="66" t="s">
        <v>18</v>
      </c>
      <c r="N19" s="66" t="s">
        <v>16</v>
      </c>
      <c r="O19" s="66" t="s">
        <v>14</v>
      </c>
      <c r="P19" s="66" t="s">
        <v>14</v>
      </c>
      <c r="Q19" s="66" t="s">
        <v>14</v>
      </c>
      <c r="R19" s="66" t="s">
        <v>14</v>
      </c>
      <c r="S19" s="66" t="s">
        <v>14</v>
      </c>
      <c r="T19" s="66" t="s">
        <v>12</v>
      </c>
      <c r="U19" s="66" t="s">
        <v>15</v>
      </c>
      <c r="AJ19" s="66" t="s">
        <v>14</v>
      </c>
      <c r="AK19" s="66" t="s">
        <v>14</v>
      </c>
      <c r="AL19" s="66" t="s">
        <v>16</v>
      </c>
      <c r="AM19" s="66" t="s">
        <v>14</v>
      </c>
      <c r="AN19" s="66" t="s">
        <v>14</v>
      </c>
      <c r="AO19" s="66" t="s">
        <v>14</v>
      </c>
      <c r="AP19" s="66" t="s">
        <v>14</v>
      </c>
      <c r="AQ19" s="66" t="s">
        <v>14</v>
      </c>
      <c r="AR19" s="66" t="s">
        <v>14</v>
      </c>
      <c r="AS19" s="66" t="s">
        <v>16</v>
      </c>
      <c r="AT19" s="66" t="s">
        <v>17</v>
      </c>
      <c r="AU19" s="66" t="s">
        <v>14</v>
      </c>
      <c r="AV19" s="66" t="s">
        <v>16</v>
      </c>
      <c r="AW19" s="66" t="s">
        <v>14</v>
      </c>
      <c r="AX19" s="66" t="s">
        <v>14</v>
      </c>
      <c r="AY19" s="66" t="s">
        <v>16</v>
      </c>
      <c r="AZ19" s="66" t="s">
        <v>16</v>
      </c>
      <c r="BA19" s="66" t="s">
        <v>14</v>
      </c>
      <c r="BB19" s="66" t="s">
        <v>14</v>
      </c>
      <c r="BC19" s="66" t="s">
        <v>14</v>
      </c>
      <c r="BD19" s="66" t="s">
        <v>16</v>
      </c>
      <c r="BE19" s="66" t="s">
        <v>14</v>
      </c>
      <c r="BF19" s="66" t="s">
        <v>19</v>
      </c>
      <c r="BG19" s="66" t="s">
        <v>14</v>
      </c>
      <c r="BH19" s="66" t="s">
        <v>14</v>
      </c>
    </row>
    <row r="20" spans="1:60" ht="24.75" customHeight="1" x14ac:dyDescent="0.25">
      <c r="A20" s="66" t="s">
        <v>30</v>
      </c>
      <c r="B20" s="66" t="s">
        <v>29</v>
      </c>
      <c r="C20" s="66" t="s">
        <v>13</v>
      </c>
      <c r="D20" s="66" t="s">
        <v>15</v>
      </c>
      <c r="E20" s="66" t="s">
        <v>15</v>
      </c>
      <c r="F20" s="66" t="s">
        <v>15</v>
      </c>
      <c r="G20" s="66" t="s">
        <v>16</v>
      </c>
      <c r="H20" s="66" t="s">
        <v>12</v>
      </c>
      <c r="I20" s="66" t="s">
        <v>14</v>
      </c>
      <c r="J20" s="66" t="s">
        <v>14</v>
      </c>
      <c r="K20" s="66" t="s">
        <v>12</v>
      </c>
      <c r="L20" s="66" t="s">
        <v>17</v>
      </c>
      <c r="M20" s="66" t="s">
        <v>18</v>
      </c>
      <c r="N20" s="66" t="s">
        <v>14</v>
      </c>
      <c r="O20" s="66" t="s">
        <v>14</v>
      </c>
      <c r="P20" s="66" t="s">
        <v>14</v>
      </c>
      <c r="Q20" s="66" t="s">
        <v>12</v>
      </c>
      <c r="R20" s="66" t="s">
        <v>14</v>
      </c>
      <c r="S20" s="66" t="s">
        <v>14</v>
      </c>
      <c r="T20" s="66" t="s">
        <v>14</v>
      </c>
      <c r="U20" s="66" t="s">
        <v>15</v>
      </c>
      <c r="AJ20" s="66" t="s">
        <v>16</v>
      </c>
      <c r="AK20" s="66" t="s">
        <v>12</v>
      </c>
      <c r="AL20" s="66" t="s">
        <v>12</v>
      </c>
      <c r="AM20" s="66" t="s">
        <v>12</v>
      </c>
      <c r="AN20" s="66" t="s">
        <v>14</v>
      </c>
      <c r="AO20" s="66" t="s">
        <v>14</v>
      </c>
      <c r="AP20" s="66" t="s">
        <v>14</v>
      </c>
      <c r="AQ20" s="66" t="s">
        <v>17</v>
      </c>
      <c r="AR20" s="66" t="s">
        <v>14</v>
      </c>
      <c r="AS20" s="66" t="s">
        <v>18</v>
      </c>
      <c r="AT20" s="66" t="s">
        <v>17</v>
      </c>
      <c r="AU20" s="66" t="s">
        <v>14</v>
      </c>
      <c r="AV20" s="66" t="s">
        <v>14</v>
      </c>
      <c r="AW20" s="66" t="s">
        <v>17</v>
      </c>
      <c r="AX20" s="66" t="s">
        <v>18</v>
      </c>
      <c r="AY20" s="66" t="s">
        <v>14</v>
      </c>
      <c r="AZ20" s="66" t="s">
        <v>14</v>
      </c>
      <c r="BA20" s="66" t="s">
        <v>18</v>
      </c>
      <c r="BB20" s="66" t="s">
        <v>18</v>
      </c>
      <c r="BC20" s="66" t="s">
        <v>18</v>
      </c>
      <c r="BD20" s="66" t="s">
        <v>18</v>
      </c>
      <c r="BE20" s="66" t="s">
        <v>19</v>
      </c>
      <c r="BF20" s="66" t="s">
        <v>14</v>
      </c>
      <c r="BG20" s="66" t="s">
        <v>14</v>
      </c>
      <c r="BH20" s="66" t="s">
        <v>14</v>
      </c>
    </row>
    <row r="21" spans="1:60" ht="24.75" customHeight="1" x14ac:dyDescent="0.25">
      <c r="A21" s="66" t="s">
        <v>30</v>
      </c>
      <c r="B21" s="66" t="s">
        <v>29</v>
      </c>
      <c r="C21" s="66" t="s">
        <v>13</v>
      </c>
      <c r="D21" s="66" t="s">
        <v>15</v>
      </c>
      <c r="E21" s="66" t="s">
        <v>15</v>
      </c>
      <c r="F21" s="66" t="s">
        <v>15</v>
      </c>
      <c r="G21" s="66" t="s">
        <v>14</v>
      </c>
      <c r="H21" s="66" t="s">
        <v>14</v>
      </c>
      <c r="I21" s="66" t="s">
        <v>12</v>
      </c>
      <c r="J21" s="66" t="s">
        <v>12</v>
      </c>
      <c r="K21" s="66" t="s">
        <v>12</v>
      </c>
      <c r="L21" s="66" t="s">
        <v>14</v>
      </c>
      <c r="M21" s="66" t="s">
        <v>16</v>
      </c>
      <c r="N21" s="66" t="s">
        <v>12</v>
      </c>
      <c r="O21" s="66" t="s">
        <v>12</v>
      </c>
      <c r="P21" s="66" t="s">
        <v>14</v>
      </c>
      <c r="Q21" s="66" t="s">
        <v>12</v>
      </c>
      <c r="R21" s="66" t="s">
        <v>12</v>
      </c>
      <c r="S21" s="66" t="s">
        <v>14</v>
      </c>
      <c r="T21" s="66" t="s">
        <v>12</v>
      </c>
      <c r="U21" s="66" t="s">
        <v>15</v>
      </c>
      <c r="AJ21" s="66" t="s">
        <v>14</v>
      </c>
      <c r="AK21" s="66" t="s">
        <v>14</v>
      </c>
      <c r="AL21" s="66" t="s">
        <v>14</v>
      </c>
      <c r="AM21" s="66" t="s">
        <v>14</v>
      </c>
      <c r="AN21" s="66" t="s">
        <v>12</v>
      </c>
      <c r="AO21" s="66" t="s">
        <v>12</v>
      </c>
      <c r="AP21" s="66" t="s">
        <v>12</v>
      </c>
      <c r="AQ21" s="66" t="s">
        <v>16</v>
      </c>
      <c r="AR21" s="66" t="s">
        <v>14</v>
      </c>
      <c r="AS21" s="66" t="s">
        <v>16</v>
      </c>
      <c r="AT21" s="66" t="s">
        <v>16</v>
      </c>
      <c r="AU21" s="66" t="s">
        <v>14</v>
      </c>
      <c r="AV21" s="66" t="s">
        <v>14</v>
      </c>
      <c r="AW21" s="66" t="s">
        <v>16</v>
      </c>
      <c r="AX21" s="66" t="s">
        <v>16</v>
      </c>
      <c r="AY21" s="66" t="s">
        <v>14</v>
      </c>
      <c r="AZ21" s="66" t="s">
        <v>16</v>
      </c>
      <c r="BA21" s="66" t="s">
        <v>16</v>
      </c>
      <c r="BB21" s="66" t="s">
        <v>12</v>
      </c>
      <c r="BC21" s="66" t="s">
        <v>12</v>
      </c>
      <c r="BD21" s="66" t="s">
        <v>12</v>
      </c>
      <c r="BE21" s="66" t="s">
        <v>14</v>
      </c>
      <c r="BF21" s="66" t="s">
        <v>14</v>
      </c>
      <c r="BG21" s="66" t="s">
        <v>12</v>
      </c>
      <c r="BH21" s="66" t="s">
        <v>12</v>
      </c>
    </row>
    <row r="22" spans="1:60" ht="24.75" customHeight="1" x14ac:dyDescent="0.25">
      <c r="A22" s="66" t="s">
        <v>30</v>
      </c>
      <c r="B22" s="66" t="s">
        <v>29</v>
      </c>
      <c r="C22" s="66" t="s">
        <v>13</v>
      </c>
      <c r="D22" s="66" t="s">
        <v>15</v>
      </c>
      <c r="E22" s="66" t="s">
        <v>15</v>
      </c>
      <c r="F22" s="66" t="s">
        <v>15</v>
      </c>
      <c r="G22" s="66" t="s">
        <v>17</v>
      </c>
      <c r="H22" s="66" t="s">
        <v>14</v>
      </c>
      <c r="I22" s="66" t="s">
        <v>12</v>
      </c>
      <c r="J22" s="66" t="s">
        <v>14</v>
      </c>
      <c r="K22" s="66" t="s">
        <v>12</v>
      </c>
      <c r="L22" s="66" t="s">
        <v>14</v>
      </c>
      <c r="M22" s="66" t="s">
        <v>12</v>
      </c>
      <c r="N22" s="66" t="s">
        <v>12</v>
      </c>
      <c r="O22" s="66" t="s">
        <v>14</v>
      </c>
      <c r="P22" s="66" t="s">
        <v>14</v>
      </c>
      <c r="Q22" s="66" t="s">
        <v>14</v>
      </c>
      <c r="R22" s="66" t="s">
        <v>14</v>
      </c>
      <c r="S22" s="66" t="s">
        <v>14</v>
      </c>
      <c r="T22" s="66" t="s">
        <v>12</v>
      </c>
      <c r="U22" s="66" t="s">
        <v>15</v>
      </c>
      <c r="AJ22" s="66" t="s">
        <v>12</v>
      </c>
      <c r="AK22" s="66" t="s">
        <v>12</v>
      </c>
      <c r="AL22" s="66" t="s">
        <v>12</v>
      </c>
      <c r="AM22" s="66" t="s">
        <v>14</v>
      </c>
      <c r="AN22" s="66" t="s">
        <v>14</v>
      </c>
      <c r="AO22" s="66" t="s">
        <v>14</v>
      </c>
      <c r="AP22" s="66" t="s">
        <v>14</v>
      </c>
      <c r="AQ22" s="66" t="s">
        <v>14</v>
      </c>
      <c r="AR22" s="66" t="s">
        <v>14</v>
      </c>
      <c r="AS22" s="66" t="s">
        <v>16</v>
      </c>
      <c r="AT22" s="66" t="s">
        <v>16</v>
      </c>
      <c r="AU22" s="66" t="s">
        <v>12</v>
      </c>
      <c r="AV22" s="66" t="s">
        <v>14</v>
      </c>
      <c r="AW22" s="66" t="s">
        <v>14</v>
      </c>
      <c r="AX22" s="66" t="s">
        <v>19</v>
      </c>
      <c r="AY22" s="66" t="s">
        <v>14</v>
      </c>
      <c r="AZ22" s="66" t="s">
        <v>20</v>
      </c>
      <c r="BA22" s="66" t="s">
        <v>20</v>
      </c>
      <c r="BB22" s="66" t="s">
        <v>14</v>
      </c>
      <c r="BC22" s="66" t="s">
        <v>14</v>
      </c>
      <c r="BD22" s="66" t="s">
        <v>14</v>
      </c>
      <c r="BE22" s="66" t="s">
        <v>20</v>
      </c>
      <c r="BF22" s="66" t="s">
        <v>20</v>
      </c>
      <c r="BG22" s="66" t="s">
        <v>12</v>
      </c>
      <c r="BH22" s="66" t="s">
        <v>12</v>
      </c>
    </row>
    <row r="23" spans="1:60" ht="24.75" customHeight="1" x14ac:dyDescent="0.25">
      <c r="A23" s="66" t="s">
        <v>30</v>
      </c>
      <c r="B23" s="66" t="s">
        <v>29</v>
      </c>
      <c r="C23" s="66" t="s">
        <v>13</v>
      </c>
      <c r="D23" s="66" t="s">
        <v>15</v>
      </c>
      <c r="E23" s="66" t="s">
        <v>15</v>
      </c>
      <c r="F23" s="66" t="s">
        <v>15</v>
      </c>
      <c r="G23" s="66" t="s">
        <v>12</v>
      </c>
      <c r="H23" s="66" t="s">
        <v>12</v>
      </c>
      <c r="I23" s="66" t="s">
        <v>17</v>
      </c>
      <c r="J23" s="66" t="s">
        <v>14</v>
      </c>
      <c r="K23" s="66" t="s">
        <v>12</v>
      </c>
      <c r="L23" s="66" t="s">
        <v>12</v>
      </c>
      <c r="M23" s="66" t="s">
        <v>17</v>
      </c>
      <c r="N23" s="66" t="s">
        <v>17</v>
      </c>
      <c r="O23" s="66" t="s">
        <v>17</v>
      </c>
      <c r="P23" s="66" t="s">
        <v>16</v>
      </c>
      <c r="Q23" s="66" t="s">
        <v>12</v>
      </c>
      <c r="R23" s="66" t="s">
        <v>12</v>
      </c>
      <c r="S23" s="66" t="s">
        <v>14</v>
      </c>
      <c r="T23" s="66" t="s">
        <v>19</v>
      </c>
      <c r="U23" s="66" t="s">
        <v>15</v>
      </c>
      <c r="AJ23" s="66" t="s">
        <v>14</v>
      </c>
      <c r="AK23" s="66" t="s">
        <v>14</v>
      </c>
      <c r="AL23" s="66" t="s">
        <v>14</v>
      </c>
      <c r="AM23" s="66" t="s">
        <v>12</v>
      </c>
      <c r="AN23" s="66" t="s">
        <v>14</v>
      </c>
      <c r="AO23" s="66" t="s">
        <v>14</v>
      </c>
      <c r="AP23" s="66" t="s">
        <v>12</v>
      </c>
      <c r="AQ23" s="66" t="s">
        <v>14</v>
      </c>
      <c r="AR23" s="66" t="s">
        <v>14</v>
      </c>
      <c r="AS23" s="66" t="s">
        <v>16</v>
      </c>
      <c r="AT23" s="66" t="s">
        <v>17</v>
      </c>
      <c r="AU23" s="66" t="s">
        <v>16</v>
      </c>
      <c r="AV23" s="66" t="s">
        <v>12</v>
      </c>
      <c r="AW23" s="66" t="s">
        <v>14</v>
      </c>
      <c r="AX23" s="66" t="s">
        <v>14</v>
      </c>
      <c r="AY23" s="66" t="s">
        <v>12</v>
      </c>
      <c r="AZ23" s="66" t="s">
        <v>12</v>
      </c>
      <c r="BA23" s="66" t="s">
        <v>12</v>
      </c>
      <c r="BB23" s="66" t="s">
        <v>19</v>
      </c>
      <c r="BC23" s="66" t="s">
        <v>16</v>
      </c>
      <c r="BD23" s="66" t="s">
        <v>14</v>
      </c>
      <c r="BE23" s="66" t="s">
        <v>19</v>
      </c>
      <c r="BF23" s="66" t="s">
        <v>19</v>
      </c>
      <c r="BG23" s="66" t="s">
        <v>12</v>
      </c>
      <c r="BH23" s="66" t="s">
        <v>12</v>
      </c>
    </row>
    <row r="24" spans="1:60" ht="24.75" customHeight="1" x14ac:dyDescent="0.25">
      <c r="A24" s="66" t="s">
        <v>30</v>
      </c>
      <c r="B24" s="66" t="s">
        <v>29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14</v>
      </c>
      <c r="H24" s="66" t="s">
        <v>14</v>
      </c>
      <c r="I24" s="66" t="s">
        <v>12</v>
      </c>
      <c r="J24" s="66" t="s">
        <v>12</v>
      </c>
      <c r="K24" s="66" t="s">
        <v>12</v>
      </c>
      <c r="L24" s="66" t="s">
        <v>14</v>
      </c>
      <c r="M24" s="66" t="s">
        <v>19</v>
      </c>
      <c r="N24" s="66" t="s">
        <v>14</v>
      </c>
      <c r="O24" s="66" t="s">
        <v>14</v>
      </c>
      <c r="P24" s="66" t="s">
        <v>16</v>
      </c>
      <c r="Q24" s="66" t="s">
        <v>14</v>
      </c>
      <c r="R24" s="66" t="s">
        <v>12</v>
      </c>
      <c r="S24" s="66" t="s">
        <v>14</v>
      </c>
      <c r="T24" s="66" t="s">
        <v>19</v>
      </c>
      <c r="U24" s="66" t="s">
        <v>15</v>
      </c>
      <c r="AJ24" s="66" t="s">
        <v>12</v>
      </c>
      <c r="AK24" s="66" t="s">
        <v>12</v>
      </c>
      <c r="AL24" s="66" t="s">
        <v>12</v>
      </c>
      <c r="AM24" s="66" t="s">
        <v>14</v>
      </c>
      <c r="AN24" s="66" t="s">
        <v>14</v>
      </c>
      <c r="AO24" s="66" t="s">
        <v>14</v>
      </c>
      <c r="AP24" s="66" t="s">
        <v>14</v>
      </c>
      <c r="AQ24" s="66" t="s">
        <v>17</v>
      </c>
      <c r="AR24" s="66" t="s">
        <v>19</v>
      </c>
      <c r="AS24" s="66" t="s">
        <v>17</v>
      </c>
      <c r="AT24" s="66" t="s">
        <v>18</v>
      </c>
      <c r="AU24" s="66" t="s">
        <v>14</v>
      </c>
      <c r="AV24" s="66" t="s">
        <v>14</v>
      </c>
      <c r="AW24" s="66" t="s">
        <v>16</v>
      </c>
      <c r="AX24" s="66" t="s">
        <v>20</v>
      </c>
      <c r="AY24" s="66" t="s">
        <v>12</v>
      </c>
      <c r="AZ24" s="66" t="s">
        <v>20</v>
      </c>
      <c r="BA24" s="66" t="s">
        <v>20</v>
      </c>
      <c r="BB24" s="66" t="s">
        <v>16</v>
      </c>
      <c r="BC24" s="66" t="s">
        <v>18</v>
      </c>
      <c r="BD24" s="66" t="s">
        <v>18</v>
      </c>
      <c r="BE24" s="66" t="s">
        <v>19</v>
      </c>
      <c r="BF24" s="66" t="s">
        <v>20</v>
      </c>
      <c r="BG24" s="66" t="s">
        <v>12</v>
      </c>
      <c r="BH24" s="66" t="s">
        <v>14</v>
      </c>
    </row>
    <row r="25" spans="1:60" ht="24.75" customHeight="1" x14ac:dyDescent="0.25">
      <c r="A25" s="66" t="s">
        <v>30</v>
      </c>
      <c r="B25" s="66" t="s">
        <v>29</v>
      </c>
      <c r="C25" s="66" t="s">
        <v>15</v>
      </c>
      <c r="D25" s="66" t="s">
        <v>15</v>
      </c>
      <c r="E25" s="66" t="s">
        <v>15</v>
      </c>
      <c r="F25" s="66" t="s">
        <v>13</v>
      </c>
      <c r="G25" s="66" t="s">
        <v>14</v>
      </c>
      <c r="H25" s="66" t="s">
        <v>16</v>
      </c>
      <c r="I25" s="66" t="s">
        <v>12</v>
      </c>
      <c r="J25" s="66" t="s">
        <v>14</v>
      </c>
      <c r="K25" s="66" t="s">
        <v>16</v>
      </c>
      <c r="L25" s="66" t="s">
        <v>16</v>
      </c>
      <c r="M25" s="66" t="s">
        <v>17</v>
      </c>
      <c r="N25" s="66" t="s">
        <v>12</v>
      </c>
      <c r="O25" s="66" t="s">
        <v>14</v>
      </c>
      <c r="P25" s="66" t="s">
        <v>14</v>
      </c>
      <c r="Q25" s="66" t="s">
        <v>16</v>
      </c>
      <c r="R25" s="66" t="s">
        <v>16</v>
      </c>
      <c r="S25" s="66" t="s">
        <v>16</v>
      </c>
      <c r="T25" s="66" t="s">
        <v>19</v>
      </c>
      <c r="U25" s="66" t="s">
        <v>15</v>
      </c>
      <c r="AJ25" s="66" t="s">
        <v>14</v>
      </c>
      <c r="AK25" s="66" t="s">
        <v>12</v>
      </c>
      <c r="AL25" s="66" t="s">
        <v>17</v>
      </c>
      <c r="AM25" s="66" t="s">
        <v>16</v>
      </c>
      <c r="AN25" s="66" t="s">
        <v>14</v>
      </c>
      <c r="AO25" s="66" t="s">
        <v>16</v>
      </c>
      <c r="AP25" s="66" t="s">
        <v>16</v>
      </c>
      <c r="AQ25" s="66" t="s">
        <v>14</v>
      </c>
      <c r="AR25" s="66" t="s">
        <v>14</v>
      </c>
      <c r="AS25" s="66" t="s">
        <v>14</v>
      </c>
      <c r="AT25" s="66" t="s">
        <v>18</v>
      </c>
      <c r="AU25" s="66" t="s">
        <v>19</v>
      </c>
      <c r="AV25" s="66" t="s">
        <v>14</v>
      </c>
      <c r="AW25" s="66" t="s">
        <v>18</v>
      </c>
      <c r="AX25" s="66" t="s">
        <v>20</v>
      </c>
      <c r="AY25" s="66" t="s">
        <v>14</v>
      </c>
      <c r="AZ25" s="66" t="s">
        <v>20</v>
      </c>
      <c r="BA25" s="66" t="s">
        <v>20</v>
      </c>
      <c r="BB25" s="66" t="s">
        <v>14</v>
      </c>
      <c r="BC25" s="66" t="s">
        <v>14</v>
      </c>
      <c r="BD25" s="66" t="s">
        <v>14</v>
      </c>
      <c r="BE25" s="66" t="s">
        <v>20</v>
      </c>
      <c r="BF25" s="66" t="s">
        <v>20</v>
      </c>
      <c r="BG25" s="66" t="s">
        <v>16</v>
      </c>
      <c r="BH25" s="66" t="s">
        <v>14</v>
      </c>
    </row>
    <row r="26" spans="1:60" ht="24.75" customHeight="1" x14ac:dyDescent="0.25">
      <c r="A26" s="66" t="s">
        <v>30</v>
      </c>
      <c r="B26" s="66" t="s">
        <v>29</v>
      </c>
      <c r="C26" s="66" t="s">
        <v>15</v>
      </c>
      <c r="D26" s="66" t="s">
        <v>15</v>
      </c>
      <c r="E26" s="66" t="s">
        <v>15</v>
      </c>
      <c r="F26" s="66" t="s">
        <v>13</v>
      </c>
      <c r="G26" s="66" t="s">
        <v>16</v>
      </c>
      <c r="H26" s="66" t="s">
        <v>12</v>
      </c>
      <c r="I26" s="66" t="s">
        <v>12</v>
      </c>
      <c r="J26" s="66" t="s">
        <v>14</v>
      </c>
      <c r="K26" s="66" t="s">
        <v>12</v>
      </c>
      <c r="L26" s="66" t="s">
        <v>14</v>
      </c>
      <c r="M26" s="66" t="s">
        <v>14</v>
      </c>
      <c r="N26" s="66" t="s">
        <v>14</v>
      </c>
      <c r="O26" s="66" t="s">
        <v>14</v>
      </c>
      <c r="P26" s="66" t="s">
        <v>16</v>
      </c>
      <c r="Q26" s="66" t="s">
        <v>16</v>
      </c>
      <c r="R26" s="66" t="s">
        <v>16</v>
      </c>
      <c r="S26" s="66" t="s">
        <v>12</v>
      </c>
      <c r="T26" s="66" t="s">
        <v>12</v>
      </c>
      <c r="U26" s="66" t="s">
        <v>15</v>
      </c>
      <c r="AJ26" s="66" t="s">
        <v>14</v>
      </c>
      <c r="AK26" s="66" t="s">
        <v>12</v>
      </c>
      <c r="AL26" s="66" t="s">
        <v>16</v>
      </c>
      <c r="AM26" s="66" t="s">
        <v>14</v>
      </c>
      <c r="AN26" s="66" t="s">
        <v>12</v>
      </c>
      <c r="AO26" s="66" t="s">
        <v>12</v>
      </c>
      <c r="AP26" s="66" t="s">
        <v>12</v>
      </c>
      <c r="AQ26" s="66" t="s">
        <v>14</v>
      </c>
      <c r="AR26" s="66" t="s">
        <v>14</v>
      </c>
      <c r="AS26" s="66" t="s">
        <v>16</v>
      </c>
      <c r="AT26" s="66" t="s">
        <v>16</v>
      </c>
      <c r="AU26" s="66" t="s">
        <v>16</v>
      </c>
      <c r="AV26" s="66" t="s">
        <v>14</v>
      </c>
      <c r="AW26" s="66" t="s">
        <v>14</v>
      </c>
      <c r="AX26" s="66" t="s">
        <v>20</v>
      </c>
      <c r="AY26" s="66" t="s">
        <v>14</v>
      </c>
      <c r="AZ26" s="66" t="s">
        <v>14</v>
      </c>
      <c r="BA26" s="66" t="s">
        <v>20</v>
      </c>
      <c r="BB26" s="66" t="s">
        <v>14</v>
      </c>
      <c r="BC26" s="66" t="s">
        <v>14</v>
      </c>
      <c r="BD26" s="66" t="s">
        <v>14</v>
      </c>
      <c r="BE26" s="66" t="s">
        <v>14</v>
      </c>
      <c r="BF26" s="66" t="s">
        <v>20</v>
      </c>
      <c r="BG26" s="66" t="s">
        <v>14</v>
      </c>
      <c r="BH26" s="66" t="s">
        <v>14</v>
      </c>
    </row>
    <row r="27" spans="1:60" ht="24.75" customHeight="1" x14ac:dyDescent="0.25">
      <c r="A27" s="66" t="s">
        <v>30</v>
      </c>
      <c r="B27" s="66" t="s">
        <v>29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14</v>
      </c>
      <c r="H27" s="66" t="s">
        <v>12</v>
      </c>
      <c r="I27" s="66" t="s">
        <v>12</v>
      </c>
      <c r="J27" s="66" t="s">
        <v>14</v>
      </c>
      <c r="K27" s="66" t="s">
        <v>12</v>
      </c>
      <c r="L27" s="66" t="s">
        <v>12</v>
      </c>
      <c r="M27" s="66" t="s">
        <v>16</v>
      </c>
      <c r="N27" s="66" t="s">
        <v>14</v>
      </c>
      <c r="O27" s="66" t="s">
        <v>16</v>
      </c>
      <c r="P27" s="66" t="s">
        <v>16</v>
      </c>
      <c r="Q27" s="66" t="s">
        <v>16</v>
      </c>
      <c r="R27" s="66" t="s">
        <v>14</v>
      </c>
      <c r="S27" s="66" t="s">
        <v>14</v>
      </c>
      <c r="T27" s="66" t="s">
        <v>14</v>
      </c>
      <c r="U27" s="66" t="s">
        <v>15</v>
      </c>
      <c r="AJ27" s="66" t="s">
        <v>14</v>
      </c>
      <c r="AK27" s="66" t="s">
        <v>14</v>
      </c>
      <c r="AL27" s="66" t="s">
        <v>14</v>
      </c>
      <c r="AM27" s="66" t="s">
        <v>12</v>
      </c>
      <c r="AN27" s="66" t="s">
        <v>14</v>
      </c>
      <c r="AO27" s="66" t="s">
        <v>14</v>
      </c>
      <c r="AP27" s="66" t="s">
        <v>14</v>
      </c>
      <c r="AQ27" s="66" t="s">
        <v>16</v>
      </c>
      <c r="AR27" s="66" t="s">
        <v>14</v>
      </c>
      <c r="AS27" s="66" t="s">
        <v>16</v>
      </c>
      <c r="AT27" s="66" t="s">
        <v>17</v>
      </c>
      <c r="AU27" s="66" t="s">
        <v>14</v>
      </c>
      <c r="AV27" s="66" t="s">
        <v>12</v>
      </c>
      <c r="AW27" s="66" t="s">
        <v>19</v>
      </c>
      <c r="AX27" s="66" t="s">
        <v>19</v>
      </c>
      <c r="AY27" s="66" t="s">
        <v>14</v>
      </c>
      <c r="AZ27" s="66" t="s">
        <v>19</v>
      </c>
      <c r="BA27" s="66" t="s">
        <v>19</v>
      </c>
      <c r="BB27" s="66" t="s">
        <v>16</v>
      </c>
      <c r="BC27" s="66" t="s">
        <v>17</v>
      </c>
      <c r="BD27" s="66" t="s">
        <v>17</v>
      </c>
      <c r="BE27" s="66" t="s">
        <v>19</v>
      </c>
      <c r="BF27" s="66" t="s">
        <v>19</v>
      </c>
      <c r="BG27" s="66" t="s">
        <v>14</v>
      </c>
      <c r="BH27" s="66" t="s">
        <v>14</v>
      </c>
    </row>
    <row r="28" spans="1:60" ht="24.75" customHeight="1" x14ac:dyDescent="0.25">
      <c r="A28" s="66" t="s">
        <v>30</v>
      </c>
      <c r="B28" s="66" t="s">
        <v>29</v>
      </c>
      <c r="C28" s="66" t="s">
        <v>15</v>
      </c>
      <c r="D28" s="66" t="s">
        <v>15</v>
      </c>
      <c r="E28" s="66" t="s">
        <v>15</v>
      </c>
      <c r="F28" s="66" t="s">
        <v>13</v>
      </c>
      <c r="G28" s="66" t="s">
        <v>16</v>
      </c>
      <c r="H28" s="66" t="s">
        <v>17</v>
      </c>
      <c r="I28" s="66" t="s">
        <v>14</v>
      </c>
      <c r="J28" s="66" t="s">
        <v>14</v>
      </c>
      <c r="K28" s="66" t="s">
        <v>14</v>
      </c>
      <c r="L28" s="66" t="s">
        <v>17</v>
      </c>
      <c r="M28" s="66" t="s">
        <v>17</v>
      </c>
      <c r="N28" s="66" t="s">
        <v>16</v>
      </c>
      <c r="O28" s="66" t="s">
        <v>16</v>
      </c>
      <c r="P28" s="66" t="s">
        <v>16</v>
      </c>
      <c r="Q28" s="66" t="s">
        <v>16</v>
      </c>
      <c r="R28" s="66" t="s">
        <v>16</v>
      </c>
      <c r="S28" s="66" t="s">
        <v>16</v>
      </c>
      <c r="T28" s="66" t="s">
        <v>12</v>
      </c>
      <c r="U28" s="66" t="s">
        <v>13</v>
      </c>
      <c r="V28" s="66" t="s">
        <v>14</v>
      </c>
      <c r="W28" s="66" t="s">
        <v>14</v>
      </c>
      <c r="X28" s="66" t="s">
        <v>16</v>
      </c>
      <c r="Y28" s="66" t="s">
        <v>16</v>
      </c>
      <c r="Z28" s="66" t="s">
        <v>17</v>
      </c>
      <c r="AA28" s="66" t="s">
        <v>17</v>
      </c>
      <c r="AB28" s="66" t="s">
        <v>17</v>
      </c>
      <c r="AC28" s="66" t="s">
        <v>17</v>
      </c>
      <c r="AD28" s="66" t="s">
        <v>14</v>
      </c>
      <c r="AE28" s="66" t="s">
        <v>14</v>
      </c>
      <c r="AF28" s="66" t="s">
        <v>14</v>
      </c>
      <c r="AG28" s="66" t="s">
        <v>17</v>
      </c>
      <c r="AH28" s="66" t="s">
        <v>16</v>
      </c>
      <c r="AI28" s="66" t="s">
        <v>16</v>
      </c>
      <c r="AJ28" s="66" t="s">
        <v>16</v>
      </c>
      <c r="AK28" s="66" t="s">
        <v>14</v>
      </c>
      <c r="AL28" s="66" t="s">
        <v>14</v>
      </c>
      <c r="AM28" s="66" t="s">
        <v>14</v>
      </c>
      <c r="AN28" s="66" t="s">
        <v>17</v>
      </c>
      <c r="AO28" s="66" t="s">
        <v>14</v>
      </c>
      <c r="AP28" s="66" t="s">
        <v>17</v>
      </c>
      <c r="AQ28" s="66" t="s">
        <v>18</v>
      </c>
      <c r="AR28" s="66" t="s">
        <v>14</v>
      </c>
      <c r="AS28" s="66" t="s">
        <v>18</v>
      </c>
      <c r="AT28" s="66" t="s">
        <v>18</v>
      </c>
      <c r="AU28" s="66" t="s">
        <v>14</v>
      </c>
      <c r="AV28" s="66" t="s">
        <v>17</v>
      </c>
      <c r="AW28" s="66" t="s">
        <v>14</v>
      </c>
      <c r="AX28" s="66" t="s">
        <v>20</v>
      </c>
      <c r="AY28" s="66" t="s">
        <v>16</v>
      </c>
      <c r="AZ28" s="66" t="s">
        <v>16</v>
      </c>
      <c r="BA28" s="66" t="s">
        <v>16</v>
      </c>
      <c r="BB28" s="66" t="s">
        <v>17</v>
      </c>
      <c r="BC28" s="66" t="s">
        <v>17</v>
      </c>
      <c r="BD28" s="66" t="s">
        <v>18</v>
      </c>
      <c r="BE28" s="66" t="s">
        <v>18</v>
      </c>
      <c r="BF28" s="66" t="s">
        <v>20</v>
      </c>
      <c r="BG28" s="66" t="s">
        <v>14</v>
      </c>
      <c r="BH28" s="66" t="s">
        <v>14</v>
      </c>
    </row>
    <row r="29" spans="1:60" ht="24.75" customHeight="1" x14ac:dyDescent="0.25">
      <c r="A29" s="66" t="s">
        <v>30</v>
      </c>
      <c r="B29" s="66" t="s">
        <v>29</v>
      </c>
      <c r="C29" s="66" t="s">
        <v>15</v>
      </c>
      <c r="D29" s="66" t="s">
        <v>13</v>
      </c>
      <c r="E29" s="66" t="s">
        <v>15</v>
      </c>
      <c r="F29" s="66" t="s">
        <v>15</v>
      </c>
      <c r="G29" s="66" t="s">
        <v>12</v>
      </c>
      <c r="H29" s="66" t="s">
        <v>12</v>
      </c>
      <c r="I29" s="66" t="s">
        <v>12</v>
      </c>
      <c r="J29" s="66" t="s">
        <v>12</v>
      </c>
      <c r="K29" s="66" t="s">
        <v>12</v>
      </c>
      <c r="L29" s="66" t="s">
        <v>14</v>
      </c>
      <c r="M29" s="66" t="s">
        <v>14</v>
      </c>
      <c r="N29" s="66" t="s">
        <v>14</v>
      </c>
      <c r="O29" s="66" t="s">
        <v>12</v>
      </c>
      <c r="P29" s="66" t="s">
        <v>14</v>
      </c>
      <c r="Q29" s="66" t="s">
        <v>12</v>
      </c>
      <c r="R29" s="66" t="s">
        <v>14</v>
      </c>
      <c r="S29" s="66" t="s">
        <v>14</v>
      </c>
      <c r="T29" s="66" t="s">
        <v>14</v>
      </c>
      <c r="U29" s="66" t="s">
        <v>15</v>
      </c>
      <c r="AJ29" s="66" t="s">
        <v>12</v>
      </c>
      <c r="AK29" s="66" t="s">
        <v>12</v>
      </c>
      <c r="AL29" s="66" t="s">
        <v>12</v>
      </c>
      <c r="AM29" s="66" t="s">
        <v>12</v>
      </c>
      <c r="AN29" s="66" t="s">
        <v>12</v>
      </c>
      <c r="AO29" s="66" t="s">
        <v>12</v>
      </c>
      <c r="AP29" s="66" t="s">
        <v>12</v>
      </c>
      <c r="AQ29" s="66" t="s">
        <v>14</v>
      </c>
      <c r="AR29" s="66" t="s">
        <v>12</v>
      </c>
      <c r="AS29" s="66" t="s">
        <v>14</v>
      </c>
      <c r="AT29" s="66" t="s">
        <v>14</v>
      </c>
      <c r="AU29" s="66" t="s">
        <v>14</v>
      </c>
      <c r="AV29" s="66" t="s">
        <v>14</v>
      </c>
      <c r="AW29" s="66" t="s">
        <v>14</v>
      </c>
      <c r="AX29" s="66" t="s">
        <v>14</v>
      </c>
      <c r="AY29" s="66" t="s">
        <v>14</v>
      </c>
      <c r="AZ29" s="66" t="s">
        <v>14</v>
      </c>
      <c r="BA29" s="66" t="s">
        <v>14</v>
      </c>
      <c r="BB29" s="66" t="s">
        <v>14</v>
      </c>
      <c r="BC29" s="66" t="s">
        <v>14</v>
      </c>
      <c r="BD29" s="66" t="s">
        <v>14</v>
      </c>
      <c r="BE29" s="66" t="s">
        <v>12</v>
      </c>
      <c r="BF29" s="66" t="s">
        <v>14</v>
      </c>
      <c r="BG29" s="66" t="s">
        <v>12</v>
      </c>
      <c r="BH29" s="66" t="s">
        <v>12</v>
      </c>
    </row>
    <row r="30" spans="1:60" ht="24.75" customHeight="1" x14ac:dyDescent="0.25">
      <c r="A30" s="66" t="s">
        <v>30</v>
      </c>
      <c r="B30" s="66" t="s">
        <v>29</v>
      </c>
      <c r="C30" s="66" t="s">
        <v>13</v>
      </c>
      <c r="D30" s="66" t="s">
        <v>15</v>
      </c>
      <c r="E30" s="66" t="s">
        <v>15</v>
      </c>
      <c r="F30" s="66" t="s">
        <v>15</v>
      </c>
      <c r="G30" s="66" t="s">
        <v>12</v>
      </c>
      <c r="H30" s="66" t="s">
        <v>12</v>
      </c>
      <c r="I30" s="66" t="s">
        <v>14</v>
      </c>
      <c r="J30" s="66" t="s">
        <v>12</v>
      </c>
      <c r="K30" s="66" t="s">
        <v>12</v>
      </c>
      <c r="L30" s="66" t="s">
        <v>14</v>
      </c>
      <c r="M30" s="66" t="s">
        <v>16</v>
      </c>
      <c r="N30" s="66" t="s">
        <v>12</v>
      </c>
      <c r="O30" s="66" t="s">
        <v>12</v>
      </c>
      <c r="P30" s="66" t="s">
        <v>12</v>
      </c>
      <c r="Q30" s="66" t="s">
        <v>14</v>
      </c>
      <c r="R30" s="66" t="s">
        <v>12</v>
      </c>
      <c r="S30" s="66" t="s">
        <v>14</v>
      </c>
      <c r="T30" s="66" t="s">
        <v>14</v>
      </c>
      <c r="U30" s="66" t="s">
        <v>15</v>
      </c>
      <c r="AJ30" s="66" t="s">
        <v>12</v>
      </c>
      <c r="AK30" s="66" t="s">
        <v>12</v>
      </c>
      <c r="AL30" s="66" t="s">
        <v>12</v>
      </c>
      <c r="AM30" s="66" t="s">
        <v>12</v>
      </c>
      <c r="AN30" s="66" t="s">
        <v>12</v>
      </c>
      <c r="AO30" s="66" t="s">
        <v>12</v>
      </c>
      <c r="AP30" s="66" t="s">
        <v>14</v>
      </c>
      <c r="AQ30" s="66" t="s">
        <v>16</v>
      </c>
      <c r="AR30" s="66" t="s">
        <v>12</v>
      </c>
      <c r="AS30" s="66" t="s">
        <v>14</v>
      </c>
      <c r="AT30" s="66" t="s">
        <v>17</v>
      </c>
      <c r="AU30" s="66" t="s">
        <v>12</v>
      </c>
      <c r="AV30" s="66" t="s">
        <v>12</v>
      </c>
      <c r="AW30" s="66" t="s">
        <v>12</v>
      </c>
      <c r="AX30" s="66" t="s">
        <v>20</v>
      </c>
      <c r="AY30" s="66" t="s">
        <v>12</v>
      </c>
      <c r="AZ30" s="66" t="s">
        <v>12</v>
      </c>
      <c r="BA30" s="66" t="s">
        <v>20</v>
      </c>
      <c r="BB30" s="66" t="s">
        <v>16</v>
      </c>
      <c r="BC30" s="66" t="s">
        <v>16</v>
      </c>
      <c r="BD30" s="66" t="s">
        <v>16</v>
      </c>
      <c r="BE30" s="66" t="s">
        <v>12</v>
      </c>
      <c r="BF30" s="66" t="s">
        <v>20</v>
      </c>
      <c r="BG30" s="66" t="s">
        <v>12</v>
      </c>
      <c r="BH30" s="66" t="s">
        <v>14</v>
      </c>
    </row>
    <row r="31" spans="1:60" ht="24.75" customHeight="1" x14ac:dyDescent="0.25">
      <c r="A31" s="66" t="s">
        <v>30</v>
      </c>
      <c r="B31" s="66" t="s">
        <v>29</v>
      </c>
      <c r="C31" s="66" t="s">
        <v>13</v>
      </c>
      <c r="D31" s="66" t="s">
        <v>15</v>
      </c>
      <c r="E31" s="66" t="s">
        <v>15</v>
      </c>
      <c r="F31" s="66" t="s">
        <v>15</v>
      </c>
      <c r="G31" s="66" t="s">
        <v>17</v>
      </c>
      <c r="H31" s="66" t="s">
        <v>14</v>
      </c>
      <c r="I31" s="66" t="s">
        <v>14</v>
      </c>
      <c r="J31" s="66" t="s">
        <v>14</v>
      </c>
      <c r="K31" s="66" t="s">
        <v>14</v>
      </c>
      <c r="L31" s="66" t="s">
        <v>16</v>
      </c>
      <c r="M31" s="66" t="s">
        <v>17</v>
      </c>
      <c r="N31" s="66" t="s">
        <v>16</v>
      </c>
      <c r="O31" s="66" t="s">
        <v>16</v>
      </c>
      <c r="P31" s="66" t="s">
        <v>14</v>
      </c>
      <c r="Q31" s="66" t="s">
        <v>17</v>
      </c>
      <c r="R31" s="66" t="s">
        <v>16</v>
      </c>
      <c r="S31" s="66" t="s">
        <v>17</v>
      </c>
      <c r="T31" s="66" t="s">
        <v>14</v>
      </c>
      <c r="U31" s="66" t="s">
        <v>15</v>
      </c>
      <c r="AJ31" s="66" t="s">
        <v>16</v>
      </c>
      <c r="AK31" s="66" t="s">
        <v>14</v>
      </c>
      <c r="AL31" s="66" t="s">
        <v>14</v>
      </c>
      <c r="AM31" s="66" t="s">
        <v>14</v>
      </c>
      <c r="AN31" s="66" t="s">
        <v>14</v>
      </c>
      <c r="AO31" s="66" t="s">
        <v>14</v>
      </c>
      <c r="AP31" s="66" t="s">
        <v>16</v>
      </c>
      <c r="AQ31" s="66" t="s">
        <v>17</v>
      </c>
      <c r="AR31" s="66" t="s">
        <v>14</v>
      </c>
      <c r="AS31" s="66" t="s">
        <v>14</v>
      </c>
      <c r="AT31" s="66" t="s">
        <v>17</v>
      </c>
      <c r="AU31" s="66" t="s">
        <v>14</v>
      </c>
      <c r="AV31" s="66" t="s">
        <v>14</v>
      </c>
      <c r="AW31" s="66" t="s">
        <v>20</v>
      </c>
      <c r="AX31" s="66" t="s">
        <v>20</v>
      </c>
      <c r="AY31" s="66" t="s">
        <v>14</v>
      </c>
      <c r="AZ31" s="66" t="s">
        <v>20</v>
      </c>
      <c r="BA31" s="66" t="s">
        <v>20</v>
      </c>
      <c r="BB31" s="66" t="s">
        <v>16</v>
      </c>
      <c r="BC31" s="66" t="s">
        <v>16</v>
      </c>
      <c r="BD31" s="66" t="s">
        <v>16</v>
      </c>
      <c r="BE31" s="66" t="s">
        <v>16</v>
      </c>
      <c r="BF31" s="66" t="s">
        <v>16</v>
      </c>
      <c r="BG31" s="66" t="s">
        <v>14</v>
      </c>
      <c r="BH31" s="66" t="s">
        <v>14</v>
      </c>
    </row>
    <row r="32" spans="1:60" ht="24.75" customHeight="1" x14ac:dyDescent="0.25">
      <c r="A32" s="66" t="s">
        <v>30</v>
      </c>
      <c r="B32" s="66" t="s">
        <v>29</v>
      </c>
      <c r="C32" s="66" t="s">
        <v>15</v>
      </c>
      <c r="D32" s="66" t="s">
        <v>13</v>
      </c>
      <c r="E32" s="66" t="s">
        <v>15</v>
      </c>
      <c r="F32" s="66" t="s">
        <v>15</v>
      </c>
      <c r="G32" s="66" t="s">
        <v>16</v>
      </c>
      <c r="H32" s="66" t="s">
        <v>14</v>
      </c>
      <c r="I32" s="66" t="s">
        <v>14</v>
      </c>
      <c r="J32" s="66" t="s">
        <v>16</v>
      </c>
      <c r="K32" s="66" t="s">
        <v>16</v>
      </c>
      <c r="L32" s="66" t="s">
        <v>17</v>
      </c>
      <c r="M32" s="66" t="s">
        <v>17</v>
      </c>
      <c r="N32" s="66" t="s">
        <v>14</v>
      </c>
      <c r="O32" s="66" t="s">
        <v>14</v>
      </c>
      <c r="P32" s="66" t="s">
        <v>14</v>
      </c>
      <c r="Q32" s="66" t="s">
        <v>14</v>
      </c>
      <c r="R32" s="66" t="s">
        <v>14</v>
      </c>
      <c r="S32" s="66" t="s">
        <v>17</v>
      </c>
      <c r="T32" s="66" t="s">
        <v>19</v>
      </c>
      <c r="U32" s="66" t="s">
        <v>15</v>
      </c>
      <c r="AJ32" s="66" t="s">
        <v>16</v>
      </c>
      <c r="AK32" s="66" t="s">
        <v>14</v>
      </c>
      <c r="AL32" s="66" t="s">
        <v>17</v>
      </c>
      <c r="AM32" s="66" t="s">
        <v>14</v>
      </c>
      <c r="AN32" s="66" t="s">
        <v>17</v>
      </c>
      <c r="AO32" s="66" t="s">
        <v>16</v>
      </c>
      <c r="AP32" s="66" t="s">
        <v>17</v>
      </c>
      <c r="AQ32" s="66" t="s">
        <v>16</v>
      </c>
      <c r="AR32" s="66" t="s">
        <v>16</v>
      </c>
      <c r="AS32" s="66" t="s">
        <v>16</v>
      </c>
      <c r="AT32" s="66" t="s">
        <v>18</v>
      </c>
      <c r="AU32" s="66" t="s">
        <v>14</v>
      </c>
      <c r="AV32" s="66" t="s">
        <v>14</v>
      </c>
      <c r="AW32" s="66" t="s">
        <v>19</v>
      </c>
      <c r="AX32" s="66" t="s">
        <v>19</v>
      </c>
      <c r="AY32" s="66" t="s">
        <v>12</v>
      </c>
      <c r="AZ32" s="66" t="s">
        <v>19</v>
      </c>
      <c r="BA32" s="66" t="s">
        <v>19</v>
      </c>
      <c r="BB32" s="66" t="s">
        <v>18</v>
      </c>
      <c r="BC32" s="66" t="s">
        <v>18</v>
      </c>
      <c r="BD32" s="66" t="s">
        <v>18</v>
      </c>
      <c r="BE32" s="66" t="s">
        <v>16</v>
      </c>
      <c r="BF32" s="66" t="s">
        <v>19</v>
      </c>
      <c r="BG32" s="66" t="s">
        <v>16</v>
      </c>
      <c r="BH32" s="66" t="s">
        <v>12</v>
      </c>
    </row>
    <row r="33" spans="1:61" ht="24.75" customHeight="1" x14ac:dyDescent="0.25">
      <c r="A33" s="66" t="s">
        <v>30</v>
      </c>
      <c r="B33" s="66" t="s">
        <v>29</v>
      </c>
      <c r="C33" s="66" t="s">
        <v>15</v>
      </c>
      <c r="D33" s="66" t="s">
        <v>15</v>
      </c>
      <c r="E33" s="66" t="s">
        <v>15</v>
      </c>
      <c r="F33" s="66" t="s">
        <v>13</v>
      </c>
      <c r="G33" s="66" t="s">
        <v>16</v>
      </c>
      <c r="H33" s="66" t="s">
        <v>14</v>
      </c>
      <c r="I33" s="66" t="s">
        <v>14</v>
      </c>
      <c r="J33" s="66" t="s">
        <v>12</v>
      </c>
      <c r="K33" s="66" t="s">
        <v>12</v>
      </c>
      <c r="L33" s="66" t="s">
        <v>16</v>
      </c>
      <c r="M33" s="66" t="s">
        <v>16</v>
      </c>
      <c r="N33" s="66" t="s">
        <v>18</v>
      </c>
      <c r="O33" s="66" t="s">
        <v>17</v>
      </c>
      <c r="P33" s="66" t="s">
        <v>17</v>
      </c>
      <c r="Q33" s="66" t="s">
        <v>16</v>
      </c>
      <c r="R33" s="66" t="s">
        <v>17</v>
      </c>
      <c r="S33" s="66" t="s">
        <v>17</v>
      </c>
      <c r="T33" s="66" t="s">
        <v>14</v>
      </c>
      <c r="U33" s="66" t="s">
        <v>15</v>
      </c>
      <c r="AJ33" s="66" t="s">
        <v>12</v>
      </c>
      <c r="AK33" s="66" t="s">
        <v>12</v>
      </c>
      <c r="AL33" s="66" t="s">
        <v>12</v>
      </c>
      <c r="AM33" s="66" t="s">
        <v>12</v>
      </c>
      <c r="AN33" s="66" t="s">
        <v>14</v>
      </c>
      <c r="AO33" s="66" t="s">
        <v>16</v>
      </c>
      <c r="AP33" s="66" t="s">
        <v>14</v>
      </c>
      <c r="AQ33" s="66" t="s">
        <v>14</v>
      </c>
      <c r="AR33" s="66" t="s">
        <v>14</v>
      </c>
      <c r="AS33" s="66" t="s">
        <v>14</v>
      </c>
      <c r="AT33" s="66" t="s">
        <v>16</v>
      </c>
      <c r="AU33" s="66" t="s">
        <v>14</v>
      </c>
      <c r="AV33" s="66" t="s">
        <v>16</v>
      </c>
      <c r="AW33" s="66" t="s">
        <v>19</v>
      </c>
      <c r="AX33" s="66" t="s">
        <v>19</v>
      </c>
      <c r="AY33" s="66" t="s">
        <v>14</v>
      </c>
      <c r="AZ33" s="66" t="s">
        <v>19</v>
      </c>
      <c r="BA33" s="66" t="s">
        <v>19</v>
      </c>
      <c r="BB33" s="66" t="s">
        <v>17</v>
      </c>
      <c r="BC33" s="66" t="s">
        <v>17</v>
      </c>
      <c r="BD33" s="66" t="s">
        <v>17</v>
      </c>
      <c r="BE33" s="66" t="s">
        <v>19</v>
      </c>
      <c r="BF33" s="66" t="s">
        <v>19</v>
      </c>
      <c r="BG33" s="66" t="s">
        <v>14</v>
      </c>
      <c r="BH33" s="66" t="s">
        <v>16</v>
      </c>
    </row>
    <row r="34" spans="1:61" ht="24.75" customHeight="1" x14ac:dyDescent="0.25">
      <c r="A34" s="66" t="s">
        <v>30</v>
      </c>
      <c r="B34" s="66" t="s">
        <v>29</v>
      </c>
      <c r="C34" s="66" t="s">
        <v>15</v>
      </c>
      <c r="D34" s="66" t="s">
        <v>15</v>
      </c>
      <c r="E34" s="66" t="s">
        <v>15</v>
      </c>
      <c r="F34" s="66" t="s">
        <v>13</v>
      </c>
      <c r="G34" s="66" t="s">
        <v>14</v>
      </c>
      <c r="H34" s="66" t="s">
        <v>16</v>
      </c>
      <c r="I34" s="66" t="s">
        <v>16</v>
      </c>
      <c r="J34" s="66" t="s">
        <v>14</v>
      </c>
      <c r="K34" s="66" t="s">
        <v>14</v>
      </c>
      <c r="L34" s="66" t="s">
        <v>14</v>
      </c>
      <c r="M34" s="66" t="s">
        <v>16</v>
      </c>
      <c r="N34" s="66" t="s">
        <v>14</v>
      </c>
      <c r="O34" s="66" t="s">
        <v>14</v>
      </c>
      <c r="P34" s="66" t="s">
        <v>12</v>
      </c>
      <c r="Q34" s="66" t="s">
        <v>14</v>
      </c>
      <c r="R34" s="66" t="s">
        <v>16</v>
      </c>
      <c r="S34" s="66" t="s">
        <v>14</v>
      </c>
      <c r="T34" s="66" t="s">
        <v>14</v>
      </c>
      <c r="U34" s="66" t="s">
        <v>13</v>
      </c>
      <c r="V34" s="66" t="s">
        <v>16</v>
      </c>
      <c r="W34" s="66" t="s">
        <v>16</v>
      </c>
      <c r="X34" s="66" t="s">
        <v>14</v>
      </c>
      <c r="Y34" s="66" t="s">
        <v>14</v>
      </c>
      <c r="Z34" s="66" t="s">
        <v>16</v>
      </c>
      <c r="AA34" s="66" t="s">
        <v>16</v>
      </c>
      <c r="AB34" s="66" t="s">
        <v>16</v>
      </c>
      <c r="AC34" s="66" t="s">
        <v>14</v>
      </c>
      <c r="AD34" s="66" t="s">
        <v>14</v>
      </c>
      <c r="AE34" s="66" t="s">
        <v>12</v>
      </c>
      <c r="AF34" s="66" t="s">
        <v>14</v>
      </c>
      <c r="AG34" s="66" t="s">
        <v>14</v>
      </c>
      <c r="AH34" s="66" t="s">
        <v>14</v>
      </c>
      <c r="AI34" s="66" t="s">
        <v>12</v>
      </c>
      <c r="AJ34" s="66" t="s">
        <v>14</v>
      </c>
      <c r="AK34" s="66" t="s">
        <v>12</v>
      </c>
      <c r="AL34" s="66" t="s">
        <v>14</v>
      </c>
      <c r="AM34" s="66" t="s">
        <v>14</v>
      </c>
      <c r="AN34" s="66" t="s">
        <v>14</v>
      </c>
      <c r="AO34" s="66" t="s">
        <v>12</v>
      </c>
      <c r="AP34" s="66" t="s">
        <v>16</v>
      </c>
      <c r="AQ34" s="66" t="s">
        <v>16</v>
      </c>
      <c r="AR34" s="66" t="s">
        <v>14</v>
      </c>
      <c r="AS34" s="66" t="s">
        <v>17</v>
      </c>
      <c r="AT34" s="66" t="s">
        <v>18</v>
      </c>
      <c r="AU34" s="66" t="s">
        <v>14</v>
      </c>
      <c r="AV34" s="66" t="s">
        <v>16</v>
      </c>
      <c r="AW34" s="66" t="s">
        <v>19</v>
      </c>
      <c r="AX34" s="66" t="s">
        <v>19</v>
      </c>
      <c r="AY34" s="66" t="s">
        <v>19</v>
      </c>
      <c r="AZ34" s="66" t="s">
        <v>19</v>
      </c>
      <c r="BA34" s="66" t="s">
        <v>19</v>
      </c>
      <c r="BB34" s="66" t="s">
        <v>19</v>
      </c>
      <c r="BC34" s="66" t="s">
        <v>19</v>
      </c>
      <c r="BD34" s="66" t="s">
        <v>19</v>
      </c>
      <c r="BE34" s="66" t="s">
        <v>14</v>
      </c>
      <c r="BF34" s="66" t="s">
        <v>14</v>
      </c>
      <c r="BG34" s="66" t="s">
        <v>14</v>
      </c>
      <c r="BH34" s="66" t="s">
        <v>12</v>
      </c>
    </row>
    <row r="35" spans="1:61" ht="24.75" customHeight="1" x14ac:dyDescent="0.25">
      <c r="A35" s="66" t="s">
        <v>30</v>
      </c>
      <c r="B35" s="66" t="s">
        <v>29</v>
      </c>
      <c r="C35" s="66" t="s">
        <v>15</v>
      </c>
      <c r="D35" s="66" t="s">
        <v>13</v>
      </c>
      <c r="E35" s="66" t="s">
        <v>15</v>
      </c>
      <c r="F35" s="66" t="s">
        <v>15</v>
      </c>
      <c r="G35" s="66" t="s">
        <v>16</v>
      </c>
      <c r="H35" s="66" t="s">
        <v>14</v>
      </c>
      <c r="I35" s="66" t="s">
        <v>12</v>
      </c>
      <c r="J35" s="66" t="s">
        <v>12</v>
      </c>
      <c r="K35" s="66" t="s">
        <v>12</v>
      </c>
      <c r="L35" s="66" t="s">
        <v>14</v>
      </c>
      <c r="M35" s="66" t="s">
        <v>19</v>
      </c>
      <c r="N35" s="66" t="s">
        <v>14</v>
      </c>
      <c r="O35" s="66" t="s">
        <v>14</v>
      </c>
      <c r="P35" s="66" t="s">
        <v>14</v>
      </c>
      <c r="Q35" s="66" t="s">
        <v>14</v>
      </c>
      <c r="R35" s="66" t="s">
        <v>14</v>
      </c>
      <c r="S35" s="66" t="s">
        <v>14</v>
      </c>
      <c r="T35" s="66" t="s">
        <v>12</v>
      </c>
      <c r="U35" s="66" t="s">
        <v>15</v>
      </c>
      <c r="AJ35" s="66" t="s">
        <v>12</v>
      </c>
      <c r="AK35" s="66" t="s">
        <v>12</v>
      </c>
      <c r="AL35" s="66" t="s">
        <v>14</v>
      </c>
      <c r="AM35" s="66" t="s">
        <v>14</v>
      </c>
      <c r="AN35" s="66" t="s">
        <v>19</v>
      </c>
      <c r="AO35" s="66" t="s">
        <v>14</v>
      </c>
      <c r="AP35" s="66" t="s">
        <v>19</v>
      </c>
      <c r="AQ35" s="66" t="s">
        <v>14</v>
      </c>
      <c r="AR35" s="66" t="s">
        <v>12</v>
      </c>
      <c r="AS35" s="66" t="s">
        <v>17</v>
      </c>
      <c r="AT35" s="66" t="s">
        <v>17</v>
      </c>
      <c r="AU35" s="66" t="s">
        <v>14</v>
      </c>
      <c r="AV35" s="66" t="s">
        <v>19</v>
      </c>
      <c r="AW35" s="66" t="s">
        <v>19</v>
      </c>
      <c r="AX35" s="66" t="s">
        <v>19</v>
      </c>
      <c r="AY35" s="66" t="s">
        <v>12</v>
      </c>
      <c r="AZ35" s="66" t="s">
        <v>19</v>
      </c>
      <c r="BA35" s="66" t="s">
        <v>19</v>
      </c>
      <c r="BB35" s="66" t="s">
        <v>14</v>
      </c>
      <c r="BC35" s="66" t="s">
        <v>14</v>
      </c>
      <c r="BD35" s="66" t="s">
        <v>16</v>
      </c>
      <c r="BE35" s="66" t="s">
        <v>19</v>
      </c>
      <c r="BF35" s="66" t="s">
        <v>19</v>
      </c>
      <c r="BG35" s="66" t="s">
        <v>14</v>
      </c>
      <c r="BH35" s="66" t="s">
        <v>14</v>
      </c>
    </row>
    <row r="36" spans="1:61" ht="24.75" customHeight="1" x14ac:dyDescent="0.25">
      <c r="A36" s="66" t="s">
        <v>30</v>
      </c>
      <c r="B36" s="66" t="s">
        <v>29</v>
      </c>
      <c r="C36" s="66" t="s">
        <v>13</v>
      </c>
      <c r="D36" s="66" t="s">
        <v>15</v>
      </c>
      <c r="E36" s="66" t="s">
        <v>15</v>
      </c>
      <c r="F36" s="66" t="s">
        <v>15</v>
      </c>
      <c r="G36" s="66" t="s">
        <v>16</v>
      </c>
      <c r="H36" s="66" t="s">
        <v>12</v>
      </c>
      <c r="I36" s="66" t="s">
        <v>12</v>
      </c>
      <c r="J36" s="66" t="s">
        <v>12</v>
      </c>
      <c r="K36" s="66" t="s">
        <v>12</v>
      </c>
      <c r="L36" s="66" t="s">
        <v>16</v>
      </c>
      <c r="M36" s="66" t="s">
        <v>16</v>
      </c>
      <c r="N36" s="66" t="s">
        <v>12</v>
      </c>
      <c r="O36" s="66" t="s">
        <v>12</v>
      </c>
      <c r="P36" s="66" t="s">
        <v>12</v>
      </c>
      <c r="Q36" s="66" t="s">
        <v>12</v>
      </c>
      <c r="R36" s="66" t="s">
        <v>12</v>
      </c>
      <c r="S36" s="66" t="s">
        <v>12</v>
      </c>
      <c r="T36" s="66" t="s">
        <v>12</v>
      </c>
      <c r="U36" s="66" t="s">
        <v>13</v>
      </c>
      <c r="V36" s="66" t="s">
        <v>12</v>
      </c>
      <c r="W36" s="66" t="s">
        <v>12</v>
      </c>
      <c r="X36" s="66" t="s">
        <v>12</v>
      </c>
      <c r="Y36" s="66" t="s">
        <v>12</v>
      </c>
      <c r="Z36" s="66" t="s">
        <v>14</v>
      </c>
      <c r="AA36" s="66" t="s">
        <v>12</v>
      </c>
      <c r="AB36" s="66" t="s">
        <v>14</v>
      </c>
      <c r="AC36" s="66" t="s">
        <v>12</v>
      </c>
      <c r="AD36" s="66" t="s">
        <v>12</v>
      </c>
      <c r="AE36" s="66" t="s">
        <v>12</v>
      </c>
      <c r="AF36" s="66" t="s">
        <v>12</v>
      </c>
      <c r="AG36" s="66" t="s">
        <v>12</v>
      </c>
      <c r="AH36" s="66" t="s">
        <v>12</v>
      </c>
      <c r="AI36" s="66" t="s">
        <v>12</v>
      </c>
      <c r="AJ36" s="66" t="s">
        <v>12</v>
      </c>
      <c r="AK36" s="66" t="s">
        <v>12</v>
      </c>
      <c r="AL36" s="66" t="s">
        <v>12</v>
      </c>
      <c r="AM36" s="66" t="s">
        <v>12</v>
      </c>
      <c r="AN36" s="66" t="s">
        <v>12</v>
      </c>
      <c r="AO36" s="66" t="s">
        <v>12</v>
      </c>
      <c r="AP36" s="66" t="s">
        <v>14</v>
      </c>
      <c r="AQ36" s="66" t="s">
        <v>12</v>
      </c>
      <c r="AR36" s="66" t="s">
        <v>12</v>
      </c>
      <c r="AS36" s="66" t="s">
        <v>17</v>
      </c>
      <c r="AT36" s="66" t="s">
        <v>17</v>
      </c>
      <c r="AU36" s="66" t="s">
        <v>12</v>
      </c>
      <c r="AV36" s="66" t="s">
        <v>16</v>
      </c>
      <c r="AW36" s="66" t="s">
        <v>16</v>
      </c>
      <c r="AX36" s="66" t="s">
        <v>20</v>
      </c>
      <c r="AY36" s="66" t="s">
        <v>12</v>
      </c>
      <c r="AZ36" s="66" t="s">
        <v>16</v>
      </c>
      <c r="BA36" s="66" t="s">
        <v>20</v>
      </c>
      <c r="BB36" s="66" t="s">
        <v>18</v>
      </c>
      <c r="BC36" s="66" t="s">
        <v>18</v>
      </c>
      <c r="BD36" s="66" t="s">
        <v>18</v>
      </c>
      <c r="BE36" s="66" t="s">
        <v>19</v>
      </c>
      <c r="BF36" s="66" t="s">
        <v>12</v>
      </c>
      <c r="BG36" s="66" t="s">
        <v>12</v>
      </c>
      <c r="BH36" s="66" t="s">
        <v>12</v>
      </c>
    </row>
    <row r="37" spans="1:61" ht="24.75" customHeight="1" x14ac:dyDescent="0.25">
      <c r="A37" s="66" t="s">
        <v>30</v>
      </c>
      <c r="B37" s="66" t="s">
        <v>29</v>
      </c>
      <c r="C37" s="66" t="s">
        <v>13</v>
      </c>
      <c r="D37" s="66" t="s">
        <v>15</v>
      </c>
      <c r="E37" s="66" t="s">
        <v>15</v>
      </c>
      <c r="F37" s="66" t="s">
        <v>15</v>
      </c>
      <c r="G37" s="66" t="s">
        <v>14</v>
      </c>
      <c r="H37" s="66" t="s">
        <v>14</v>
      </c>
      <c r="I37" s="66" t="s">
        <v>14</v>
      </c>
      <c r="J37" s="66" t="s">
        <v>14</v>
      </c>
      <c r="K37" s="66" t="s">
        <v>16</v>
      </c>
      <c r="L37" s="66" t="s">
        <v>17</v>
      </c>
      <c r="M37" s="66" t="s">
        <v>17</v>
      </c>
      <c r="N37" s="66" t="s">
        <v>16</v>
      </c>
      <c r="O37" s="66" t="s">
        <v>14</v>
      </c>
      <c r="P37" s="66" t="s">
        <v>14</v>
      </c>
      <c r="Q37" s="66" t="s">
        <v>14</v>
      </c>
      <c r="R37" s="66" t="s">
        <v>16</v>
      </c>
      <c r="S37" s="66" t="s">
        <v>20</v>
      </c>
      <c r="T37" s="66" t="s">
        <v>20</v>
      </c>
      <c r="U37" s="66" t="s">
        <v>15</v>
      </c>
      <c r="AJ37" s="66" t="s">
        <v>17</v>
      </c>
      <c r="AK37" s="66" t="s">
        <v>16</v>
      </c>
      <c r="AL37" s="66" t="s">
        <v>18</v>
      </c>
      <c r="AM37" s="66" t="s">
        <v>18</v>
      </c>
      <c r="AN37" s="66" t="s">
        <v>14</v>
      </c>
      <c r="AO37" s="66" t="s">
        <v>14</v>
      </c>
      <c r="AP37" s="66" t="s">
        <v>16</v>
      </c>
      <c r="AQ37" s="66" t="s">
        <v>14</v>
      </c>
      <c r="AR37" s="66" t="s">
        <v>14</v>
      </c>
      <c r="AS37" s="66" t="s">
        <v>14</v>
      </c>
      <c r="AT37" s="66" t="s">
        <v>17</v>
      </c>
      <c r="AU37" s="66" t="s">
        <v>14</v>
      </c>
      <c r="AV37" s="66" t="s">
        <v>17</v>
      </c>
      <c r="AW37" s="66" t="s">
        <v>18</v>
      </c>
      <c r="AX37" s="66" t="s">
        <v>18</v>
      </c>
      <c r="AY37" s="66" t="s">
        <v>17</v>
      </c>
      <c r="AZ37" s="66" t="s">
        <v>18</v>
      </c>
      <c r="BA37" s="66" t="s">
        <v>18</v>
      </c>
      <c r="BB37" s="66" t="s">
        <v>14</v>
      </c>
      <c r="BC37" s="66" t="s">
        <v>14</v>
      </c>
      <c r="BD37" s="66" t="s">
        <v>14</v>
      </c>
      <c r="BE37" s="66" t="s">
        <v>14</v>
      </c>
      <c r="BF37" s="66" t="s">
        <v>19</v>
      </c>
      <c r="BG37" s="66" t="s">
        <v>16</v>
      </c>
      <c r="BH37" s="66" t="s">
        <v>14</v>
      </c>
    </row>
    <row r="38" spans="1:61" ht="24.75" customHeight="1" x14ac:dyDescent="0.25">
      <c r="A38" s="66" t="s">
        <v>30</v>
      </c>
      <c r="B38" s="66" t="s">
        <v>29</v>
      </c>
      <c r="C38" s="66" t="s">
        <v>13</v>
      </c>
      <c r="D38" s="66" t="s">
        <v>13</v>
      </c>
      <c r="E38" s="66" t="s">
        <v>15</v>
      </c>
      <c r="F38" s="66" t="s">
        <v>15</v>
      </c>
      <c r="G38" s="66" t="s">
        <v>14</v>
      </c>
      <c r="H38" s="66" t="s">
        <v>12</v>
      </c>
      <c r="I38" s="66" t="s">
        <v>14</v>
      </c>
      <c r="J38" s="66" t="s">
        <v>12</v>
      </c>
      <c r="K38" s="66" t="s">
        <v>14</v>
      </c>
      <c r="L38" s="66" t="s">
        <v>14</v>
      </c>
      <c r="M38" s="66" t="s">
        <v>16</v>
      </c>
      <c r="N38" s="66" t="s">
        <v>14</v>
      </c>
      <c r="O38" s="66" t="s">
        <v>14</v>
      </c>
      <c r="P38" s="66" t="s">
        <v>14</v>
      </c>
      <c r="Q38" s="66" t="s">
        <v>14</v>
      </c>
      <c r="R38" s="66" t="s">
        <v>14</v>
      </c>
      <c r="S38" s="66" t="s">
        <v>14</v>
      </c>
      <c r="T38" s="66" t="s">
        <v>12</v>
      </c>
      <c r="U38" s="66" t="s">
        <v>15</v>
      </c>
      <c r="AJ38" s="66" t="s">
        <v>14</v>
      </c>
      <c r="AK38" s="66" t="s">
        <v>14</v>
      </c>
      <c r="AL38" s="66" t="s">
        <v>16</v>
      </c>
      <c r="AM38" s="66" t="s">
        <v>14</v>
      </c>
      <c r="AN38" s="66" t="s">
        <v>14</v>
      </c>
      <c r="AO38" s="66" t="s">
        <v>14</v>
      </c>
      <c r="AP38" s="66" t="s">
        <v>14</v>
      </c>
      <c r="AQ38" s="66" t="s">
        <v>12</v>
      </c>
      <c r="AR38" s="66" t="s">
        <v>14</v>
      </c>
      <c r="AS38" s="66" t="s">
        <v>16</v>
      </c>
      <c r="AT38" s="66" t="s">
        <v>18</v>
      </c>
      <c r="AU38" s="66" t="s">
        <v>14</v>
      </c>
      <c r="AV38" s="66" t="s">
        <v>14</v>
      </c>
      <c r="AW38" s="66" t="s">
        <v>16</v>
      </c>
      <c r="AX38" s="66" t="s">
        <v>14</v>
      </c>
      <c r="AY38" s="66" t="s">
        <v>14</v>
      </c>
      <c r="AZ38" s="66" t="s">
        <v>14</v>
      </c>
      <c r="BA38" s="66" t="s">
        <v>14</v>
      </c>
      <c r="BB38" s="66" t="s">
        <v>16</v>
      </c>
      <c r="BC38" s="66" t="s">
        <v>14</v>
      </c>
      <c r="BD38" s="66" t="s">
        <v>16</v>
      </c>
      <c r="BE38" s="66" t="s">
        <v>14</v>
      </c>
      <c r="BF38" s="66" t="s">
        <v>14</v>
      </c>
      <c r="BG38" s="66" t="s">
        <v>14</v>
      </c>
      <c r="BH38" s="66" t="s">
        <v>14</v>
      </c>
    </row>
    <row r="39" spans="1:61" ht="24.75" customHeight="1" x14ac:dyDescent="0.25">
      <c r="A39" s="66" t="s">
        <v>30</v>
      </c>
      <c r="B39" s="66" t="s">
        <v>29</v>
      </c>
      <c r="C39" s="66" t="s">
        <v>13</v>
      </c>
      <c r="D39" s="66" t="s">
        <v>13</v>
      </c>
      <c r="E39" s="66" t="s">
        <v>15</v>
      </c>
      <c r="F39" s="66" t="s">
        <v>15</v>
      </c>
      <c r="G39" s="66" t="s">
        <v>12</v>
      </c>
      <c r="H39" s="66" t="s">
        <v>12</v>
      </c>
      <c r="I39" s="66" t="s">
        <v>14</v>
      </c>
      <c r="J39" s="66" t="s">
        <v>14</v>
      </c>
      <c r="K39" s="66" t="s">
        <v>12</v>
      </c>
      <c r="L39" s="66" t="s">
        <v>14</v>
      </c>
      <c r="M39" s="66" t="s">
        <v>14</v>
      </c>
      <c r="N39" s="66" t="s">
        <v>14</v>
      </c>
      <c r="O39" s="66" t="s">
        <v>14</v>
      </c>
      <c r="P39" s="66" t="s">
        <v>17</v>
      </c>
      <c r="Q39" s="66" t="s">
        <v>12</v>
      </c>
      <c r="R39" s="66" t="s">
        <v>12</v>
      </c>
      <c r="S39" s="66" t="s">
        <v>14</v>
      </c>
      <c r="T39" s="66" t="s">
        <v>12</v>
      </c>
      <c r="U39" s="66" t="s">
        <v>15</v>
      </c>
      <c r="AJ39" s="66" t="s">
        <v>12</v>
      </c>
      <c r="AK39" s="66" t="s">
        <v>12</v>
      </c>
      <c r="AL39" s="66" t="s">
        <v>12</v>
      </c>
      <c r="AM39" s="66" t="s">
        <v>12</v>
      </c>
      <c r="AN39" s="66" t="s">
        <v>12</v>
      </c>
      <c r="AO39" s="66" t="s">
        <v>14</v>
      </c>
      <c r="AP39" s="66" t="s">
        <v>14</v>
      </c>
      <c r="AQ39" s="66" t="s">
        <v>12</v>
      </c>
      <c r="AR39" s="66" t="s">
        <v>12</v>
      </c>
      <c r="AS39" s="66" t="s">
        <v>18</v>
      </c>
      <c r="AT39" s="66" t="s">
        <v>16</v>
      </c>
      <c r="AU39" s="66" t="s">
        <v>14</v>
      </c>
      <c r="AV39" s="66" t="s">
        <v>12</v>
      </c>
      <c r="AW39" s="66" t="s">
        <v>12</v>
      </c>
      <c r="AX39" s="66" t="s">
        <v>20</v>
      </c>
      <c r="AY39" s="66" t="s">
        <v>16</v>
      </c>
      <c r="AZ39" s="66" t="s">
        <v>20</v>
      </c>
      <c r="BA39" s="66" t="s">
        <v>20</v>
      </c>
      <c r="BB39" s="66" t="s">
        <v>18</v>
      </c>
      <c r="BC39" s="66" t="s">
        <v>18</v>
      </c>
      <c r="BD39" s="66" t="s">
        <v>18</v>
      </c>
      <c r="BE39" s="66" t="s">
        <v>16</v>
      </c>
      <c r="BF39" s="66" t="s">
        <v>16</v>
      </c>
      <c r="BG39" s="66" t="s">
        <v>12</v>
      </c>
      <c r="BH39" s="66" t="s">
        <v>12</v>
      </c>
    </row>
    <row r="40" spans="1:61" ht="24.75" customHeight="1" x14ac:dyDescent="0.25">
      <c r="A40" s="66" t="s">
        <v>30</v>
      </c>
      <c r="B40" s="66" t="s">
        <v>29</v>
      </c>
      <c r="C40" s="66" t="s">
        <v>13</v>
      </c>
      <c r="D40" s="66" t="s">
        <v>15</v>
      </c>
      <c r="E40" s="66" t="s">
        <v>15</v>
      </c>
      <c r="F40" s="66" t="s">
        <v>15</v>
      </c>
      <c r="G40" s="66" t="s">
        <v>18</v>
      </c>
      <c r="H40" s="66" t="s">
        <v>17</v>
      </c>
      <c r="I40" s="66" t="s">
        <v>16</v>
      </c>
      <c r="J40" s="66" t="s">
        <v>16</v>
      </c>
      <c r="K40" s="66" t="s">
        <v>18</v>
      </c>
      <c r="L40" s="66" t="s">
        <v>18</v>
      </c>
      <c r="M40" s="66" t="s">
        <v>18</v>
      </c>
      <c r="N40" s="66" t="s">
        <v>16</v>
      </c>
      <c r="O40" s="66" t="s">
        <v>17</v>
      </c>
      <c r="P40" s="66" t="s">
        <v>16</v>
      </c>
      <c r="Q40" s="66" t="s">
        <v>16</v>
      </c>
      <c r="R40" s="66" t="s">
        <v>14</v>
      </c>
      <c r="S40" s="66" t="s">
        <v>12</v>
      </c>
      <c r="T40" s="66" t="s">
        <v>12</v>
      </c>
      <c r="U40" s="66" t="s">
        <v>15</v>
      </c>
      <c r="AJ40" s="66" t="s">
        <v>14</v>
      </c>
      <c r="AK40" s="66" t="s">
        <v>12</v>
      </c>
      <c r="AL40" s="66" t="s">
        <v>14</v>
      </c>
      <c r="AM40" s="66" t="s">
        <v>14</v>
      </c>
      <c r="AN40" s="66" t="s">
        <v>16</v>
      </c>
      <c r="AO40" s="66" t="s">
        <v>14</v>
      </c>
      <c r="AP40" s="66" t="s">
        <v>16</v>
      </c>
      <c r="AQ40" s="66" t="s">
        <v>16</v>
      </c>
      <c r="AR40" s="66" t="s">
        <v>14</v>
      </c>
      <c r="AS40" s="66" t="s">
        <v>18</v>
      </c>
      <c r="AT40" s="66" t="s">
        <v>18</v>
      </c>
      <c r="AU40" s="66" t="s">
        <v>16</v>
      </c>
      <c r="AV40" s="66" t="s">
        <v>18</v>
      </c>
      <c r="AW40" s="66" t="s">
        <v>17</v>
      </c>
      <c r="AX40" s="66" t="s">
        <v>20</v>
      </c>
      <c r="AY40" s="66" t="s">
        <v>16</v>
      </c>
      <c r="AZ40" s="66" t="s">
        <v>18</v>
      </c>
      <c r="BA40" s="66" t="s">
        <v>18</v>
      </c>
      <c r="BB40" s="66" t="s">
        <v>16</v>
      </c>
      <c r="BC40" s="66" t="s">
        <v>18</v>
      </c>
      <c r="BD40" s="66" t="s">
        <v>18</v>
      </c>
      <c r="BE40" s="66" t="s">
        <v>16</v>
      </c>
      <c r="BF40" s="66" t="s">
        <v>16</v>
      </c>
      <c r="BG40" s="66" t="s">
        <v>19</v>
      </c>
      <c r="BH40" s="66" t="s">
        <v>19</v>
      </c>
    </row>
    <row r="41" spans="1:61" ht="24.75" customHeight="1" x14ac:dyDescent="0.25">
      <c r="A41" s="66" t="s">
        <v>30</v>
      </c>
      <c r="B41" s="66" t="s">
        <v>29</v>
      </c>
      <c r="C41" s="66" t="s">
        <v>13</v>
      </c>
      <c r="D41" s="66" t="s">
        <v>15</v>
      </c>
      <c r="E41" s="66" t="s">
        <v>15</v>
      </c>
      <c r="F41" s="66" t="s">
        <v>15</v>
      </c>
      <c r="G41" s="66" t="s">
        <v>14</v>
      </c>
      <c r="H41" s="66" t="s">
        <v>14</v>
      </c>
      <c r="I41" s="66" t="s">
        <v>12</v>
      </c>
      <c r="J41" s="66" t="s">
        <v>14</v>
      </c>
      <c r="K41" s="66" t="s">
        <v>14</v>
      </c>
      <c r="L41" s="66" t="s">
        <v>16</v>
      </c>
      <c r="M41" s="66" t="s">
        <v>14</v>
      </c>
      <c r="N41" s="66" t="s">
        <v>12</v>
      </c>
      <c r="O41" s="66" t="s">
        <v>12</v>
      </c>
      <c r="P41" s="66" t="s">
        <v>12</v>
      </c>
      <c r="Q41" s="66" t="s">
        <v>14</v>
      </c>
      <c r="R41" s="66" t="s">
        <v>14</v>
      </c>
      <c r="S41" s="66" t="s">
        <v>12</v>
      </c>
      <c r="T41" s="66" t="s">
        <v>12</v>
      </c>
      <c r="U41" s="66" t="s">
        <v>13</v>
      </c>
      <c r="V41" s="66" t="s">
        <v>14</v>
      </c>
      <c r="W41" s="66" t="s">
        <v>12</v>
      </c>
      <c r="X41" s="66" t="s">
        <v>12</v>
      </c>
      <c r="Y41" s="66" t="s">
        <v>12</v>
      </c>
      <c r="Z41" s="66" t="s">
        <v>12</v>
      </c>
      <c r="AA41" s="66" t="s">
        <v>14</v>
      </c>
      <c r="AB41" s="66" t="s">
        <v>14</v>
      </c>
      <c r="AC41" s="66" t="s">
        <v>12</v>
      </c>
      <c r="AD41" s="66" t="s">
        <v>12</v>
      </c>
      <c r="AE41" s="66" t="s">
        <v>12</v>
      </c>
      <c r="AF41" s="66" t="s">
        <v>12</v>
      </c>
      <c r="AG41" s="66" t="s">
        <v>12</v>
      </c>
      <c r="AH41" s="66" t="s">
        <v>12</v>
      </c>
      <c r="AI41" s="66" t="s">
        <v>12</v>
      </c>
      <c r="AJ41" s="66" t="s">
        <v>12</v>
      </c>
      <c r="AK41" s="66" t="s">
        <v>12</v>
      </c>
      <c r="AL41" s="66" t="s">
        <v>12</v>
      </c>
      <c r="AM41" s="66" t="s">
        <v>12</v>
      </c>
      <c r="AN41" s="66" t="s">
        <v>14</v>
      </c>
      <c r="AO41" s="66" t="s">
        <v>12</v>
      </c>
      <c r="AP41" s="66" t="s">
        <v>12</v>
      </c>
      <c r="AQ41" s="66" t="s">
        <v>12</v>
      </c>
      <c r="AR41" s="66" t="s">
        <v>12</v>
      </c>
      <c r="AS41" s="66" t="s">
        <v>12</v>
      </c>
      <c r="AT41" s="66" t="s">
        <v>16</v>
      </c>
      <c r="AU41" s="66" t="s">
        <v>14</v>
      </c>
      <c r="AV41" s="66" t="s">
        <v>14</v>
      </c>
      <c r="AW41" s="66" t="s">
        <v>14</v>
      </c>
      <c r="AX41" s="66" t="s">
        <v>16</v>
      </c>
      <c r="AY41" s="66" t="s">
        <v>14</v>
      </c>
      <c r="AZ41" s="66" t="s">
        <v>14</v>
      </c>
      <c r="BA41" s="66" t="s">
        <v>17</v>
      </c>
      <c r="BB41" s="66" t="s">
        <v>16</v>
      </c>
      <c r="BC41" s="66" t="s">
        <v>14</v>
      </c>
      <c r="BD41" s="66" t="s">
        <v>16</v>
      </c>
      <c r="BE41" s="66" t="s">
        <v>16</v>
      </c>
      <c r="BF41" s="66" t="s">
        <v>14</v>
      </c>
      <c r="BG41" s="66" t="s">
        <v>14</v>
      </c>
      <c r="BH41" s="66" t="s">
        <v>12</v>
      </c>
    </row>
    <row r="42" spans="1:61" ht="24.75" customHeight="1" x14ac:dyDescent="0.25">
      <c r="A42" s="66" t="s">
        <v>30</v>
      </c>
      <c r="B42" s="66" t="s">
        <v>29</v>
      </c>
      <c r="C42" s="66" t="s">
        <v>15</v>
      </c>
      <c r="D42" s="66" t="s">
        <v>13</v>
      </c>
      <c r="E42" s="66" t="s">
        <v>15</v>
      </c>
      <c r="F42" s="66" t="s">
        <v>15</v>
      </c>
      <c r="G42" s="66" t="s">
        <v>12</v>
      </c>
      <c r="H42" s="66" t="s">
        <v>12</v>
      </c>
      <c r="I42" s="66" t="s">
        <v>14</v>
      </c>
      <c r="J42" s="66" t="s">
        <v>12</v>
      </c>
      <c r="K42" s="66" t="s">
        <v>14</v>
      </c>
      <c r="L42" s="66" t="s">
        <v>16</v>
      </c>
      <c r="M42" s="66" t="s">
        <v>16</v>
      </c>
      <c r="N42" s="66" t="s">
        <v>14</v>
      </c>
      <c r="O42" s="66" t="s">
        <v>14</v>
      </c>
      <c r="P42" s="66" t="s">
        <v>14</v>
      </c>
      <c r="Q42" s="66" t="s">
        <v>14</v>
      </c>
      <c r="R42" s="66" t="s">
        <v>14</v>
      </c>
      <c r="S42" s="66" t="s">
        <v>16</v>
      </c>
      <c r="T42" s="66" t="s">
        <v>19</v>
      </c>
      <c r="U42" s="66" t="s">
        <v>15</v>
      </c>
      <c r="AJ42" s="66" t="s">
        <v>14</v>
      </c>
      <c r="AK42" s="66" t="s">
        <v>14</v>
      </c>
      <c r="AL42" s="66" t="s">
        <v>16</v>
      </c>
      <c r="AM42" s="66" t="s">
        <v>16</v>
      </c>
      <c r="AN42" s="66" t="s">
        <v>14</v>
      </c>
      <c r="AO42" s="66" t="s">
        <v>14</v>
      </c>
      <c r="AP42" s="66" t="s">
        <v>14</v>
      </c>
      <c r="AQ42" s="66" t="s">
        <v>14</v>
      </c>
      <c r="AR42" s="66" t="s">
        <v>14</v>
      </c>
      <c r="AS42" s="66" t="s">
        <v>17</v>
      </c>
      <c r="AT42" s="66" t="s">
        <v>18</v>
      </c>
      <c r="AU42" s="66" t="s">
        <v>14</v>
      </c>
      <c r="AV42" s="66" t="s">
        <v>14</v>
      </c>
      <c r="AW42" s="66" t="s">
        <v>20</v>
      </c>
      <c r="AX42" s="66" t="s">
        <v>20</v>
      </c>
      <c r="AY42" s="66" t="s">
        <v>12</v>
      </c>
      <c r="AZ42" s="66" t="s">
        <v>14</v>
      </c>
      <c r="BA42" s="66" t="s">
        <v>20</v>
      </c>
      <c r="BB42" s="66" t="s">
        <v>14</v>
      </c>
      <c r="BC42" s="66" t="s">
        <v>14</v>
      </c>
      <c r="BD42" s="66" t="s">
        <v>14</v>
      </c>
      <c r="BE42" s="66" t="s">
        <v>19</v>
      </c>
      <c r="BF42" s="66" t="s">
        <v>19</v>
      </c>
      <c r="BG42" s="66" t="s">
        <v>12</v>
      </c>
      <c r="BH42" s="66" t="s">
        <v>12</v>
      </c>
    </row>
    <row r="43" spans="1:61" ht="24.75" customHeight="1" x14ac:dyDescent="0.25">
      <c r="A43" s="66" t="s">
        <v>30</v>
      </c>
      <c r="B43" s="66" t="s">
        <v>29</v>
      </c>
      <c r="C43" s="66" t="s">
        <v>13</v>
      </c>
      <c r="D43" s="66" t="s">
        <v>15</v>
      </c>
      <c r="E43" s="66" t="s">
        <v>15</v>
      </c>
      <c r="F43" s="66" t="s">
        <v>15</v>
      </c>
      <c r="G43" s="66" t="s">
        <v>12</v>
      </c>
      <c r="H43" s="66" t="s">
        <v>12</v>
      </c>
      <c r="I43" s="66" t="s">
        <v>12</v>
      </c>
      <c r="J43" s="66" t="s">
        <v>12</v>
      </c>
      <c r="K43" s="66" t="s">
        <v>14</v>
      </c>
      <c r="L43" s="66" t="s">
        <v>14</v>
      </c>
      <c r="M43" s="66" t="s">
        <v>12</v>
      </c>
      <c r="N43" s="66" t="s">
        <v>12</v>
      </c>
      <c r="O43" s="66" t="s">
        <v>12</v>
      </c>
      <c r="P43" s="66" t="s">
        <v>14</v>
      </c>
      <c r="Q43" s="66" t="s">
        <v>12</v>
      </c>
      <c r="R43" s="66" t="s">
        <v>12</v>
      </c>
      <c r="S43" s="66" t="s">
        <v>12</v>
      </c>
      <c r="T43" s="66" t="s">
        <v>14</v>
      </c>
      <c r="U43" s="66" t="s">
        <v>15</v>
      </c>
      <c r="AJ43" s="66" t="s">
        <v>14</v>
      </c>
      <c r="AK43" s="66" t="s">
        <v>12</v>
      </c>
      <c r="AL43" s="66" t="s">
        <v>12</v>
      </c>
      <c r="AM43" s="66" t="s">
        <v>12</v>
      </c>
      <c r="AN43" s="66" t="s">
        <v>12</v>
      </c>
      <c r="AO43" s="66" t="s">
        <v>12</v>
      </c>
      <c r="AP43" s="66" t="s">
        <v>14</v>
      </c>
      <c r="AQ43" s="66" t="s">
        <v>12</v>
      </c>
      <c r="AR43" s="66" t="s">
        <v>14</v>
      </c>
      <c r="AS43" s="66" t="s">
        <v>14</v>
      </c>
      <c r="AT43" s="66" t="s">
        <v>18</v>
      </c>
      <c r="AU43" s="66" t="s">
        <v>12</v>
      </c>
      <c r="AV43" s="66" t="s">
        <v>12</v>
      </c>
      <c r="AW43" s="66" t="s">
        <v>12</v>
      </c>
      <c r="AX43" s="66" t="s">
        <v>12</v>
      </c>
      <c r="AY43" s="66" t="s">
        <v>12</v>
      </c>
      <c r="AZ43" s="66" t="s">
        <v>12</v>
      </c>
      <c r="BA43" s="66" t="s">
        <v>12</v>
      </c>
      <c r="BB43" s="66" t="s">
        <v>14</v>
      </c>
      <c r="BC43" s="66" t="s">
        <v>12</v>
      </c>
      <c r="BD43" s="66" t="s">
        <v>12</v>
      </c>
      <c r="BE43" s="66" t="s">
        <v>12</v>
      </c>
      <c r="BF43" s="66" t="s">
        <v>20</v>
      </c>
      <c r="BG43" s="66" t="s">
        <v>14</v>
      </c>
      <c r="BH43" s="66" t="s">
        <v>12</v>
      </c>
    </row>
    <row r="44" spans="1:61" ht="24.75" customHeight="1" x14ac:dyDescent="0.25">
      <c r="A44" s="69"/>
      <c r="B44" s="70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</row>
    <row r="45" spans="1:61" ht="45.75" customHeight="1" x14ac:dyDescent="0.25">
      <c r="A45" s="69"/>
      <c r="B45" s="70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</row>
    <row r="46" spans="1:61" ht="32.25" customHeigh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</row>
    <row r="47" spans="1:61" ht="32.25" customHeight="1" x14ac:dyDescent="0.25">
      <c r="A47" s="69"/>
      <c r="B47" s="71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</row>
    <row r="48" spans="1:61" ht="32.25" customHeigh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</row>
    <row r="49" spans="1:61" ht="32.25" customHeight="1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</row>
  </sheetData>
  <conditionalFormatting sqref="A2:A43">
    <cfRule type="uniqueValues" dxfId="0" priority="44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6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COUNTIF(Resp[18],B7)</f>
        <v>21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COUNTIF(Resp[18],B8)</f>
        <v>7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COUNTIF(Resp[18],B9)</f>
        <v>4</v>
      </c>
      <c r="D9" s="8">
        <f t="shared" si="1"/>
        <v>9.52</v>
      </c>
      <c r="E9" s="18">
        <f t="shared" si="0"/>
        <v>9.5239999999999991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2</v>
      </c>
      <c r="D11" s="8">
        <f t="shared" si="1"/>
        <v>4.76</v>
      </c>
      <c r="E11" s="18">
        <f t="shared" si="0"/>
        <v>4.7619999999999996</v>
      </c>
      <c r="G11" s="8"/>
      <c r="H11" s="8"/>
    </row>
    <row r="12" spans="1:12" x14ac:dyDescent="0.25">
      <c r="B12" s="13" t="s">
        <v>20</v>
      </c>
      <c r="C12" s="60">
        <f>COUNTIF(Resp[18],B12)</f>
        <v>2</v>
      </c>
      <c r="D12" s="14">
        <f t="shared" si="1"/>
        <v>4.76</v>
      </c>
      <c r="E12" s="25">
        <f t="shared" si="0"/>
        <v>4.7619999999999996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64.286000000000001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9.5239999999999991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9.5239999999999991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17</v>
      </c>
      <c r="D6" s="8">
        <f>ROUND($C6/C$13*100,2)</f>
        <v>40.479999999999997</v>
      </c>
      <c r="E6" s="18">
        <f t="shared" ref="E6:E12" si="0">ROUND($C6/SUM($C$6:$C$12)*100,3)</f>
        <v>40.475999999999999</v>
      </c>
      <c r="G6" s="8"/>
      <c r="H6" s="8"/>
    </row>
    <row r="7" spans="1:12" x14ac:dyDescent="0.25">
      <c r="B7" s="7" t="s">
        <v>14</v>
      </c>
      <c r="C7" s="8">
        <f>COUNTIF(Resp[19],B7)</f>
        <v>15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2.38</v>
      </c>
      <c r="E8" s="18">
        <f t="shared" si="0"/>
        <v>2.3809999999999998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7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4.76</v>
      </c>
      <c r="E12" s="25">
        <f t="shared" si="0"/>
        <v>4.7619999999999996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76.19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2.3809999999999998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21.428999999999998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8</v>
      </c>
      <c r="D6" s="7">
        <f>ROUND($C6/C$8*100,2)</f>
        <v>19.05</v>
      </c>
      <c r="E6" s="18">
        <f>ROUND($C6/SUM($C$6:$C$7)*100,3)</f>
        <v>19.047999999999998</v>
      </c>
    </row>
    <row r="7" spans="1:5" x14ac:dyDescent="0.25">
      <c r="B7" s="7" t="s">
        <v>15</v>
      </c>
      <c r="C7" s="8">
        <f>COUNTIF(Resp[20],B7)</f>
        <v>34</v>
      </c>
      <c r="D7" s="7">
        <f>ROUND($C7/C$8*100,2)</f>
        <v>80.95</v>
      </c>
      <c r="E7" s="18">
        <f>ROUND($C7/SUM($C$6:$C$7)*100,3)</f>
        <v>80.951999999999998</v>
      </c>
    </row>
    <row r="8" spans="1:5" x14ac:dyDescent="0.25">
      <c r="B8" s="15" t="s">
        <v>228</v>
      </c>
      <c r="C8" s="15">
        <f>SUM(C6:C7)</f>
        <v>42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3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COUNTIF(Resp[21],B7)</f>
        <v>3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COUNTIF(Resp[21],B9)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COUNTIF(Resp[22],B8)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COUNTIF(Resp[22],B9)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COUNTIF(Resp[23],B7)</f>
        <v>2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COUNTIF(Resp[23],B8)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COUNTIF(Resp[24],B8)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COUNTIF(Resp[24],B9)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1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12.5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COUNTIF(Resp[25],B8)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COUNTIF(Resp[25],B9)</f>
        <v>2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COUNTIF(Resp[26],B7)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COUNTIF(Resp[26],B8)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1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37.5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12.5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COUNTIF(Resp[27],B7)</f>
        <v>2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COUNTIF(Resp[27],B9)</f>
        <v>3</v>
      </c>
      <c r="D9" s="8">
        <f t="shared" si="1"/>
        <v>37.5</v>
      </c>
      <c r="E9" s="18">
        <f t="shared" si="0"/>
        <v>37.5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37.5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12.5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37.5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3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COUNTIF(Resp[28],B7)</f>
        <v>2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2</v>
      </c>
      <c r="D11" s="8">
        <f t="shared" si="1"/>
        <v>25</v>
      </c>
      <c r="E11" s="18">
        <f t="shared" si="0"/>
        <v>25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3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COUNTIF(Resp[29],B7)</f>
        <v>3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COUNTIF(Resp[29],B8)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4</v>
      </c>
      <c r="D6" s="8">
        <f t="shared" ref="D6:D12" si="0">ROUND($C6/C$13*100,2)</f>
        <v>50</v>
      </c>
      <c r="E6" s="18">
        <f t="shared" ref="E6:E12" si="1">ROUND($C6/SUM($C$7:$C$12)*100,3)</f>
        <v>100</v>
      </c>
      <c r="G6" s="20"/>
      <c r="H6" s="20"/>
    </row>
    <row r="7" spans="1:12" x14ac:dyDescent="0.25">
      <c r="B7" s="7" t="s">
        <v>14</v>
      </c>
      <c r="C7" s="8">
        <f>COUNTIF(Resp[30],B7)</f>
        <v>2</v>
      </c>
      <c r="D7" s="8">
        <f t="shared" si="0"/>
        <v>25</v>
      </c>
      <c r="E7" s="18">
        <f t="shared" si="1"/>
        <v>50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12.5</v>
      </c>
      <c r="E8" s="18">
        <f t="shared" si="1"/>
        <v>25</v>
      </c>
      <c r="G8" s="8"/>
      <c r="H8" s="8"/>
    </row>
    <row r="9" spans="1:12" x14ac:dyDescent="0.25">
      <c r="B9" s="7" t="s">
        <v>17</v>
      </c>
      <c r="C9" s="8">
        <f>COUNTIF(Resp[30],B9)</f>
        <v>1</v>
      </c>
      <c r="D9" s="8">
        <f t="shared" si="0"/>
        <v>12.5</v>
      </c>
      <c r="E9" s="18">
        <f t="shared" si="1"/>
        <v>25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SUM(D7:D12)</f>
        <v>50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COUNTIF(Resp[31],B7)</f>
        <v>3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3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COUNTIF(Resp[32],B7)</f>
        <v>4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3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COUNTIF(Resp[33],B7)</f>
        <v>2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COUNTIF(Resp[33],B8)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4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COUNTIF(Resp[34],B8)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18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COUNTIF(Resp[35],B7)</f>
        <v>17</v>
      </c>
      <c r="D7" s="8">
        <f t="shared" ref="D7:D12" si="1">ROUND($C7/C$13*100,2)</f>
        <v>40.479999999999997</v>
      </c>
      <c r="E7" s="18">
        <f t="shared" si="0"/>
        <v>40.475999999999999</v>
      </c>
      <c r="G7" s="8"/>
      <c r="H7" s="8"/>
    </row>
    <row r="8" spans="1:12" x14ac:dyDescent="0.25">
      <c r="B8" s="7" t="s">
        <v>16</v>
      </c>
      <c r="C8" s="8">
        <f>COUNTIF(Resp[35],B8)</f>
        <v>5</v>
      </c>
      <c r="D8" s="8">
        <f t="shared" si="1"/>
        <v>11.9</v>
      </c>
      <c r="E8" s="18">
        <f t="shared" si="0"/>
        <v>11.904999999999999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2.38</v>
      </c>
      <c r="E9" s="18">
        <f t="shared" si="0"/>
        <v>2.3809999999999998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1</v>
      </c>
      <c r="D11" s="8">
        <f t="shared" si="1"/>
        <v>2.38</v>
      </c>
      <c r="E11" s="18">
        <f t="shared" si="0"/>
        <v>2.3809999999999998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11.904999999999999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2.3809999999999998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26</v>
      </c>
      <c r="D6" s="8">
        <f>ROUND($C6/C$13*100,2)</f>
        <v>61.9</v>
      </c>
      <c r="E6" s="18">
        <f t="shared" ref="E6:E12" si="0">ROUND($C6/SUM($C$6:$C$12)*100,3)</f>
        <v>61.905000000000001</v>
      </c>
      <c r="G6" s="8"/>
      <c r="H6" s="8"/>
    </row>
    <row r="7" spans="1:12" x14ac:dyDescent="0.25">
      <c r="B7" s="7" t="s">
        <v>14</v>
      </c>
      <c r="C7" s="8">
        <f>COUNTIF(Resp[36],B7)</f>
        <v>15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2.38</v>
      </c>
      <c r="E8" s="18">
        <f t="shared" si="0"/>
        <v>2.3809999999999998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41</v>
      </c>
      <c r="E19" s="36">
        <f>ROUND(D19/SUM(D19:D22)*100,3)</f>
        <v>97.619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2.3809999999999998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18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COUNTIF(Resp[37],B7)</f>
        <v>12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COUNTIF(Resp[37],B8)</f>
        <v>9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COUNTIF(Resp[37],B9)</f>
        <v>2</v>
      </c>
      <c r="D9" s="8">
        <f t="shared" si="1"/>
        <v>4.76</v>
      </c>
      <c r="E9" s="18">
        <f t="shared" si="0"/>
        <v>4.7619999999999996</v>
      </c>
      <c r="G9" s="8"/>
      <c r="H9" s="8"/>
    </row>
    <row r="10" spans="1:12" x14ac:dyDescent="0.25">
      <c r="B10" s="7" t="s">
        <v>18</v>
      </c>
      <c r="C10" s="8">
        <f>COUNTIF(Resp[37],B10)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24</v>
      </c>
      <c r="D6" s="12">
        <f>ROUND($C6/C$8*100,2)</f>
        <v>57.14</v>
      </c>
      <c r="E6" s="18">
        <f>ROUND($C6/SUM($C$6:$C$7)*100,3)</f>
        <v>57.143000000000001</v>
      </c>
    </row>
    <row r="7" spans="1:5" x14ac:dyDescent="0.25">
      <c r="B7" s="7" t="s">
        <v>15</v>
      </c>
      <c r="C7" s="8">
        <f>COUNTIF(Resp[01],B7)</f>
        <v>18</v>
      </c>
      <c r="D7" s="12">
        <f>ROUND($C7/C$8*100,2)</f>
        <v>42.86</v>
      </c>
      <c r="E7" s="18">
        <f>ROUND($C7/SUM($C$6:$C$7)*100,3)</f>
        <v>42.856999999999999</v>
      </c>
    </row>
    <row r="8" spans="1:5" x14ac:dyDescent="0.25">
      <c r="B8" s="15" t="s">
        <v>228</v>
      </c>
      <c r="C8" s="15">
        <f>SUM(C6:C7)</f>
        <v>42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19</v>
      </c>
      <c r="D6" s="8">
        <f>ROUND($C6/C$13*100,2)</f>
        <v>45.24</v>
      </c>
      <c r="E6" s="18">
        <f t="shared" ref="E6:E12" si="0">ROUND($C6/SUM($C$6:$C$12)*100,3)</f>
        <v>45.238</v>
      </c>
    </row>
    <row r="7" spans="1:12" x14ac:dyDescent="0.25">
      <c r="B7" s="7" t="s">
        <v>14</v>
      </c>
      <c r="C7" s="8">
        <f>COUNTIF(Resp[38],B7)</f>
        <v>17</v>
      </c>
      <c r="D7" s="8">
        <f t="shared" ref="D7:D12" si="1">ROUND($C7/C$13*100,2)</f>
        <v>40.479999999999997</v>
      </c>
      <c r="E7" s="18">
        <f t="shared" si="0"/>
        <v>40.475999999999999</v>
      </c>
      <c r="G7" s="8"/>
      <c r="H7" s="8"/>
    </row>
    <row r="8" spans="1:12" x14ac:dyDescent="0.25">
      <c r="B8" s="7" t="s">
        <v>16</v>
      </c>
      <c r="C8" s="8">
        <f>COUNTIF(Resp[38],B8)</f>
        <v>4</v>
      </c>
      <c r="D8" s="8">
        <f t="shared" si="1"/>
        <v>9.52</v>
      </c>
      <c r="E8" s="18">
        <f t="shared" si="0"/>
        <v>9.5239999999999991</v>
      </c>
      <c r="G8" s="8"/>
      <c r="H8" s="8"/>
    </row>
    <row r="9" spans="1:12" x14ac:dyDescent="0.25">
      <c r="B9" s="7" t="s">
        <v>17</v>
      </c>
      <c r="C9" s="8">
        <f>COUNTIF(Resp[38],B9)</f>
        <v>1</v>
      </c>
      <c r="D9" s="8">
        <f t="shared" si="1"/>
        <v>2.38</v>
      </c>
      <c r="E9" s="18">
        <f t="shared" si="0"/>
        <v>2.3809999999999998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99.999999999999986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36</v>
      </c>
      <c r="E20" s="36">
        <f>ROUND(D20/SUM(D20:D23)*100,3)</f>
        <v>87.805000000000007</v>
      </c>
    </row>
    <row r="21" spans="2:5" x14ac:dyDescent="0.25">
      <c r="B21" s="33" t="s">
        <v>26</v>
      </c>
      <c r="C21" s="7" t="s">
        <v>16</v>
      </c>
      <c r="D21" s="7">
        <f>C8</f>
        <v>4</v>
      </c>
      <c r="E21" s="36">
        <f>ROUND(D21/SUM(D20:D23)*100,3)</f>
        <v>9.7560000000000002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2.4390000000000001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COUNTIF(Resp[39],B7)</f>
        <v>22</v>
      </c>
      <c r="D7" s="8">
        <f t="shared" ref="D7:D12" si="1">ROUND($C7/C$13*100,2)</f>
        <v>52.38</v>
      </c>
      <c r="E7" s="18">
        <f t="shared" si="0"/>
        <v>52.381</v>
      </c>
      <c r="G7" s="8"/>
      <c r="H7" s="8"/>
    </row>
    <row r="8" spans="1:12" x14ac:dyDescent="0.25">
      <c r="B8" s="7" t="s">
        <v>16</v>
      </c>
      <c r="C8" s="8">
        <f>COUNTIF(Resp[39],B8)</f>
        <v>3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COUNTIF(Resp[39],B9)</f>
        <v>2</v>
      </c>
      <c r="D9" s="8">
        <f t="shared" si="1"/>
        <v>4.76</v>
      </c>
      <c r="E9" s="18">
        <f t="shared" si="0"/>
        <v>4.7619999999999996</v>
      </c>
      <c r="G9" s="8"/>
      <c r="H9" s="8"/>
    </row>
    <row r="10" spans="1:12" x14ac:dyDescent="0.25">
      <c r="B10" s="7" t="s">
        <v>18</v>
      </c>
      <c r="C10" s="8">
        <f>COUNTIF(Resp[39],B10)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COUNTIF(Resp[39],B11)</f>
        <v>2</v>
      </c>
      <c r="D11" s="8">
        <f t="shared" si="1"/>
        <v>4.76</v>
      </c>
      <c r="E11" s="18">
        <f t="shared" si="0"/>
        <v>4.7619999999999996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80.951999999999998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4.7619999999999996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11</v>
      </c>
      <c r="D6" s="8">
        <f>ROUND($C6/C$13*100,2)</f>
        <v>26.19</v>
      </c>
      <c r="E6" s="18">
        <f t="shared" ref="E6:E12" si="0">ROUND($C6/SUM($C$6:$C$12)*100,3)</f>
        <v>26.19</v>
      </c>
      <c r="G6" s="8"/>
      <c r="H6" s="8"/>
    </row>
    <row r="7" spans="1:12" x14ac:dyDescent="0.25">
      <c r="B7" s="7" t="s">
        <v>14</v>
      </c>
      <c r="C7" s="8">
        <f>COUNTIF(Resp[40],B7)</f>
        <v>23</v>
      </c>
      <c r="D7" s="8">
        <f t="shared" ref="D7:D12" si="1">ROUND($C7/C$13*100,2)</f>
        <v>54.76</v>
      </c>
      <c r="E7" s="18">
        <f t="shared" si="0"/>
        <v>54.762</v>
      </c>
      <c r="G7" s="8"/>
      <c r="H7" s="8"/>
    </row>
    <row r="8" spans="1:12" x14ac:dyDescent="0.25">
      <c r="B8" s="7" t="s">
        <v>16</v>
      </c>
      <c r="C8" s="8">
        <f>COUNTIF(Resp[40],B8)</f>
        <v>6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2</v>
      </c>
      <c r="D11" s="8">
        <f t="shared" si="1"/>
        <v>4.76</v>
      </c>
      <c r="E11" s="18">
        <f t="shared" si="0"/>
        <v>4.7619999999999996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80.951999999999998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4.7619999999999996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8</v>
      </c>
      <c r="D6" s="8">
        <f>ROUND($C6/C$13*100,2)</f>
        <v>19.05</v>
      </c>
      <c r="E6" s="18">
        <f t="shared" ref="E6:E12" si="0">ROUND($C6/SUM($C$6:$C$12)*100,3)</f>
        <v>19.047999999999998</v>
      </c>
      <c r="G6" s="8"/>
      <c r="H6" s="8"/>
    </row>
    <row r="7" spans="1:12" x14ac:dyDescent="0.25">
      <c r="B7" s="7" t="s">
        <v>14</v>
      </c>
      <c r="C7" s="8">
        <f>COUNTIF(Resp[41],B7)</f>
        <v>21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COUNTIF(Resp[41],B8)</f>
        <v>8</v>
      </c>
      <c r="D8" s="8">
        <f t="shared" si="1"/>
        <v>19.05</v>
      </c>
      <c r="E8" s="18">
        <f t="shared" si="0"/>
        <v>19.047999999999998</v>
      </c>
      <c r="G8" s="8"/>
      <c r="H8" s="8"/>
    </row>
    <row r="9" spans="1:12" x14ac:dyDescent="0.25">
      <c r="B9" s="7" t="s">
        <v>17</v>
      </c>
      <c r="C9" s="8">
        <f>COUNTIF(Resp[41],B9)</f>
        <v>3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2</v>
      </c>
      <c r="D11" s="8">
        <f t="shared" si="1"/>
        <v>4.76</v>
      </c>
      <c r="E11" s="18">
        <f t="shared" si="0"/>
        <v>4.7619999999999996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69.048000000000002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19.047999999999998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4.7619999999999996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6</v>
      </c>
      <c r="D6" s="8">
        <f>ROUND($C6/C$13*100,2)</f>
        <v>14.29</v>
      </c>
      <c r="E6" s="18">
        <f t="shared" ref="E6:E12" si="0">ROUND($C6/SUM($C$6:$C$12)*100,3)</f>
        <v>14.286</v>
      </c>
    </row>
    <row r="7" spans="1:12" x14ac:dyDescent="0.25">
      <c r="B7" s="7" t="s">
        <v>14</v>
      </c>
      <c r="C7" s="8">
        <f>COUNTIF(Resp[42],B7)</f>
        <v>21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COUNTIF(Resp[42],B8)</f>
        <v>10</v>
      </c>
      <c r="D8" s="8">
        <f t="shared" si="1"/>
        <v>23.81</v>
      </c>
      <c r="E8" s="18">
        <f t="shared" si="0"/>
        <v>23.81</v>
      </c>
      <c r="G8" s="8"/>
      <c r="H8" s="8"/>
    </row>
    <row r="9" spans="1:12" x14ac:dyDescent="0.25">
      <c r="B9" s="7" t="s">
        <v>17</v>
      </c>
      <c r="C9" s="8">
        <f>COUNTIF(Resp[42],B9)</f>
        <v>4</v>
      </c>
      <c r="D9" s="8">
        <f t="shared" si="1"/>
        <v>9.52</v>
      </c>
      <c r="E9" s="18">
        <f t="shared" si="0"/>
        <v>9.5239999999999991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99.999999999999986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27</v>
      </c>
      <c r="E20" s="36">
        <f>ROUND(D20/SUM(D20:D23)*100,3)</f>
        <v>64.286000000000001</v>
      </c>
    </row>
    <row r="21" spans="2:5" x14ac:dyDescent="0.25">
      <c r="B21" s="33" t="s">
        <v>26</v>
      </c>
      <c r="C21" s="7" t="s">
        <v>16</v>
      </c>
      <c r="D21" s="7">
        <f>C8</f>
        <v>10</v>
      </c>
      <c r="E21" s="36">
        <f>ROUND(D21/SUM(D20:D23)*100,3)</f>
        <v>23.81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5</v>
      </c>
      <c r="E23" s="37">
        <f>ROUND(D23/SUM(D20:D23)*100,3)</f>
        <v>11.904999999999999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9</v>
      </c>
      <c r="D6" s="8">
        <f>ROUND($C6/C$13*100,2)</f>
        <v>21.43</v>
      </c>
      <c r="E6" s="18">
        <f t="shared" ref="E6:E12" si="0">ROUND($C6/SUM($C$6:$C$12)*100,3)</f>
        <v>21.428999999999998</v>
      </c>
      <c r="G6" s="8"/>
      <c r="H6" s="8"/>
    </row>
    <row r="7" spans="1:12" x14ac:dyDescent="0.25">
      <c r="B7" s="7" t="s">
        <v>14</v>
      </c>
      <c r="C7" s="8">
        <f>COUNTIF(Resp[43],B7)</f>
        <v>27</v>
      </c>
      <c r="D7" s="8">
        <f t="shared" ref="D7:D12" si="1">ROUND($C7/C$13*100,2)</f>
        <v>64.290000000000006</v>
      </c>
      <c r="E7" s="18">
        <f t="shared" si="0"/>
        <v>64.286000000000001</v>
      </c>
      <c r="G7" s="8"/>
      <c r="H7" s="8"/>
    </row>
    <row r="8" spans="1:12" x14ac:dyDescent="0.25">
      <c r="B8" s="7" t="s">
        <v>16</v>
      </c>
      <c r="C8" s="8">
        <f>COUNTIF(Resp[43],B8)</f>
        <v>5</v>
      </c>
      <c r="D8" s="8">
        <f t="shared" si="1"/>
        <v>11.9</v>
      </c>
      <c r="E8" s="18">
        <f t="shared" si="0"/>
        <v>11.904999999999999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1</v>
      </c>
      <c r="D11" s="8">
        <f t="shared" si="1"/>
        <v>2.38</v>
      </c>
      <c r="E11" s="18">
        <f t="shared" si="0"/>
        <v>2.3809999999999998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11.904999999999999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2</v>
      </c>
      <c r="D6" s="8">
        <f>ROUND($C6/C$13*100,2)</f>
        <v>4.76</v>
      </c>
      <c r="E6" s="18">
        <f t="shared" ref="E6:E12" si="0">ROUND($C6/SUM($C$6:$C$12)*100,3)</f>
        <v>4.7619999999999996</v>
      </c>
      <c r="G6" s="8"/>
      <c r="H6" s="8"/>
    </row>
    <row r="7" spans="1:12" x14ac:dyDescent="0.25">
      <c r="B7" s="7" t="s">
        <v>14</v>
      </c>
      <c r="C7" s="8">
        <f>COUNTIF(Resp[44],B7)</f>
        <v>16</v>
      </c>
      <c r="D7" s="8">
        <f t="shared" ref="D7:D12" si="1">ROUND($C7/C$13*100,2)</f>
        <v>38.1</v>
      </c>
      <c r="E7" s="18">
        <f t="shared" si="0"/>
        <v>38.094999999999999</v>
      </c>
      <c r="G7" s="8"/>
      <c r="H7" s="8"/>
    </row>
    <row r="8" spans="1:12" x14ac:dyDescent="0.25">
      <c r="B8" s="7" t="s">
        <v>16</v>
      </c>
      <c r="C8" s="8">
        <f>COUNTIF(Resp[44],B8)</f>
        <v>10</v>
      </c>
      <c r="D8" s="8">
        <f t="shared" si="1"/>
        <v>23.81</v>
      </c>
      <c r="E8" s="18">
        <f t="shared" si="0"/>
        <v>23.81</v>
      </c>
      <c r="G8" s="8"/>
      <c r="H8" s="8"/>
    </row>
    <row r="9" spans="1:12" x14ac:dyDescent="0.25">
      <c r="B9" s="7" t="s">
        <v>17</v>
      </c>
      <c r="C9" s="8">
        <f>COUNTIF(Resp[44],B9)</f>
        <v>9</v>
      </c>
      <c r="D9" s="8">
        <f t="shared" si="1"/>
        <v>21.43</v>
      </c>
      <c r="E9" s="18">
        <f t="shared" si="0"/>
        <v>21.428999999999998</v>
      </c>
      <c r="G9" s="8"/>
      <c r="H9" s="8"/>
    </row>
    <row r="10" spans="1:12" x14ac:dyDescent="0.25">
      <c r="B10" s="7" t="s">
        <v>18</v>
      </c>
      <c r="C10" s="8">
        <f>COUNTIF(Resp[44],B10)</f>
        <v>5</v>
      </c>
      <c r="D10" s="8">
        <f t="shared" si="1"/>
        <v>11.9</v>
      </c>
      <c r="E10" s="18">
        <f t="shared" si="0"/>
        <v>11.904999999999999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42.856999999999999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23.81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14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2</v>
      </c>
      <c r="D7" s="8">
        <f t="shared" ref="D7:D12" si="1">ROUND($C7/C$13*100,2)</f>
        <v>4.76</v>
      </c>
      <c r="E7" s="18">
        <f t="shared" si="0"/>
        <v>4.7619999999999996</v>
      </c>
      <c r="G7" s="8"/>
      <c r="H7" s="8"/>
    </row>
    <row r="8" spans="1:12" x14ac:dyDescent="0.25">
      <c r="B8" s="7" t="s">
        <v>16</v>
      </c>
      <c r="C8" s="8">
        <f>COUNTIF(Resp[45],B8)</f>
        <v>9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COUNTIF(Resp[45],B9)</f>
        <v>11</v>
      </c>
      <c r="D9" s="8">
        <f t="shared" si="1"/>
        <v>26.19</v>
      </c>
      <c r="E9" s="18">
        <f t="shared" si="0"/>
        <v>26.19</v>
      </c>
      <c r="G9" s="8"/>
      <c r="H9" s="8"/>
    </row>
    <row r="10" spans="1:12" x14ac:dyDescent="0.25">
      <c r="B10" s="7" t="s">
        <v>18</v>
      </c>
      <c r="C10" s="8">
        <f>COUNTIF(Resp[45],B10)</f>
        <v>20</v>
      </c>
      <c r="D10" s="8">
        <f t="shared" si="1"/>
        <v>47.62</v>
      </c>
      <c r="E10" s="18">
        <f t="shared" si="0"/>
        <v>47.619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4.7619999999999996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31</v>
      </c>
      <c r="E22" s="37">
        <f>ROUND(D22/SUM(D19:D22)*100,3)</f>
        <v>73.81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8</v>
      </c>
      <c r="D6" s="8">
        <f>ROUND($C6/C$13*100,2)</f>
        <v>19.05</v>
      </c>
      <c r="E6" s="18">
        <f t="shared" ref="E6:E12" si="0">ROUND($C6/SUM($C$6:$C$12)*100,3)</f>
        <v>19.047999999999998</v>
      </c>
      <c r="G6" s="8"/>
      <c r="H6" s="8"/>
    </row>
    <row r="7" spans="1:12" x14ac:dyDescent="0.25">
      <c r="B7" s="7" t="s">
        <v>14</v>
      </c>
      <c r="C7" s="8">
        <f>COUNTIF(Resp[46],B7)</f>
        <v>26</v>
      </c>
      <c r="D7" s="8">
        <f t="shared" ref="D7:D12" si="1">ROUND($C7/C$13*100,2)</f>
        <v>61.9</v>
      </c>
      <c r="E7" s="18">
        <f t="shared" si="0"/>
        <v>61.905000000000001</v>
      </c>
      <c r="G7" s="8"/>
      <c r="H7" s="8"/>
    </row>
    <row r="8" spans="1:12" x14ac:dyDescent="0.25">
      <c r="B8" s="7" t="s">
        <v>16</v>
      </c>
      <c r="C8" s="8">
        <f>COUNTIF(Resp[46],B8)</f>
        <v>5</v>
      </c>
      <c r="D8" s="8">
        <f t="shared" si="1"/>
        <v>11.9</v>
      </c>
      <c r="E8" s="18">
        <f t="shared" si="0"/>
        <v>11.904999999999999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2.38</v>
      </c>
      <c r="E9" s="18">
        <f t="shared" si="0"/>
        <v>2.3809999999999998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2</v>
      </c>
      <c r="D11" s="8">
        <f t="shared" si="1"/>
        <v>4.76</v>
      </c>
      <c r="E11" s="18">
        <f t="shared" si="0"/>
        <v>4.7619999999999996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99.990000000000009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80.951999999999998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11.904999999999999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4.7619999999999996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2.3809999999999998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10</v>
      </c>
      <c r="D6" s="8">
        <f>ROUND($C6/C$13*100,2)</f>
        <v>23.81</v>
      </c>
      <c r="E6" s="18">
        <f t="shared" ref="E6:E12" si="0">ROUND($C6/SUM($C$6:$C$12)*100,3)</f>
        <v>23.81</v>
      </c>
      <c r="G6" s="8"/>
      <c r="H6" s="8"/>
    </row>
    <row r="7" spans="1:12" x14ac:dyDescent="0.25">
      <c r="B7" s="7" t="s">
        <v>14</v>
      </c>
      <c r="C7" s="8">
        <f>COUNTIF(Resp[47],B7)</f>
        <v>19</v>
      </c>
      <c r="D7" s="8">
        <f t="shared" ref="D7:D12" si="1">ROUND($C7/C$13*100,2)</f>
        <v>45.24</v>
      </c>
      <c r="E7" s="18">
        <f t="shared" si="0"/>
        <v>45.238</v>
      </c>
      <c r="G7" s="8"/>
      <c r="H7" s="8"/>
    </row>
    <row r="8" spans="1:12" x14ac:dyDescent="0.25">
      <c r="B8" s="7" t="s">
        <v>16</v>
      </c>
      <c r="C8" s="8">
        <f>COUNTIF(Resp[47],B8)</f>
        <v>9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COUNTIF(Resp[47],B9)</f>
        <v>2</v>
      </c>
      <c r="D9" s="8">
        <f t="shared" si="1"/>
        <v>4.76</v>
      </c>
      <c r="E9" s="18">
        <f t="shared" si="0"/>
        <v>4.7619999999999996</v>
      </c>
      <c r="G9" s="8"/>
      <c r="H9" s="8"/>
    </row>
    <row r="10" spans="1:12" x14ac:dyDescent="0.25">
      <c r="B10" s="7" t="s">
        <v>18</v>
      </c>
      <c r="C10" s="8">
        <f>COUNTIF(Resp[47],B10)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2.38</v>
      </c>
      <c r="E11" s="18">
        <f t="shared" si="0"/>
        <v>2.3809999999999998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99.999999999999986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69.048000000000002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11</v>
      </c>
      <c r="D6" s="7">
        <f>ROUND($C6/C$8*100,2)</f>
        <v>26.19</v>
      </c>
      <c r="E6" s="18">
        <f>ROUND($C6/SUM($C$6:$C$7)*100,3)</f>
        <v>26.19</v>
      </c>
    </row>
    <row r="7" spans="1:5" x14ac:dyDescent="0.25">
      <c r="B7" s="7" t="s">
        <v>15</v>
      </c>
      <c r="C7" s="8">
        <f>COUNTIF(Resp[02],B7)</f>
        <v>31</v>
      </c>
      <c r="D7" s="7">
        <f>ROUND($C7/C$8*100,2)</f>
        <v>73.81</v>
      </c>
      <c r="E7" s="18">
        <f>ROUND($C7/SUM($C$6:$C$7)*100,3)</f>
        <v>73.81</v>
      </c>
    </row>
    <row r="8" spans="1:5" x14ac:dyDescent="0.25">
      <c r="B8" s="15" t="s">
        <v>228</v>
      </c>
      <c r="C8" s="15">
        <f>SUM(C6:C7)</f>
        <v>42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5</v>
      </c>
      <c r="D6" s="8">
        <f>ROUND($C6/C$13*100,2)</f>
        <v>11.9</v>
      </c>
      <c r="E6" s="18">
        <f t="shared" ref="E6:E12" si="0">ROUND($C6/SUM($C$6:$C$12)*100,3)</f>
        <v>11.904999999999999</v>
      </c>
      <c r="G6" s="8"/>
      <c r="H6" s="8"/>
    </row>
    <row r="7" spans="1:12" x14ac:dyDescent="0.25">
      <c r="B7" s="7" t="s">
        <v>14</v>
      </c>
      <c r="C7" s="8">
        <f>COUNTIF(Resp[48],B7)</f>
        <v>11</v>
      </c>
      <c r="D7" s="8">
        <f t="shared" ref="D7:D12" si="1">ROUND($C7/C$13*100,2)</f>
        <v>26.19</v>
      </c>
      <c r="E7" s="18">
        <f t="shared" si="0"/>
        <v>26.19</v>
      </c>
      <c r="G7" s="8"/>
      <c r="H7" s="8"/>
    </row>
    <row r="8" spans="1:12" x14ac:dyDescent="0.25">
      <c r="B8" s="7" t="s">
        <v>16</v>
      </c>
      <c r="C8" s="8">
        <f>COUNTIF(Resp[48],B8)</f>
        <v>10</v>
      </c>
      <c r="D8" s="8">
        <f t="shared" si="1"/>
        <v>23.81</v>
      </c>
      <c r="E8" s="18">
        <f t="shared" si="0"/>
        <v>23.81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4.76</v>
      </c>
      <c r="E9" s="18">
        <f t="shared" si="0"/>
        <v>4.7619999999999996</v>
      </c>
      <c r="G9" s="8"/>
      <c r="H9" s="8"/>
    </row>
    <row r="10" spans="1:12" x14ac:dyDescent="0.25">
      <c r="B10" s="7" t="s">
        <v>18</v>
      </c>
      <c r="C10" s="8">
        <f>COUNTIF(Resp[48],B10)</f>
        <v>2</v>
      </c>
      <c r="D10" s="8">
        <f t="shared" si="1"/>
        <v>4.76</v>
      </c>
      <c r="E10" s="18">
        <f t="shared" si="0"/>
        <v>4.7619999999999996</v>
      </c>
      <c r="G10" s="8"/>
      <c r="H10" s="8"/>
    </row>
    <row r="11" spans="1:12" x14ac:dyDescent="0.25">
      <c r="B11" s="7" t="s">
        <v>19</v>
      </c>
      <c r="C11" s="8">
        <f>COUNTIF(Resp[48],B11)</f>
        <v>9</v>
      </c>
      <c r="D11" s="8">
        <f t="shared" si="1"/>
        <v>21.43</v>
      </c>
      <c r="E11" s="18">
        <f t="shared" si="0"/>
        <v>21.428999999999998</v>
      </c>
      <c r="G11" s="8"/>
      <c r="H11" s="8"/>
    </row>
    <row r="12" spans="1:12" x14ac:dyDescent="0.25">
      <c r="B12" s="13" t="s">
        <v>20</v>
      </c>
      <c r="C12" s="14">
        <f>COUNTIF(Resp[48],B12)</f>
        <v>3</v>
      </c>
      <c r="D12" s="14">
        <f t="shared" si="1"/>
        <v>7.14</v>
      </c>
      <c r="E12" s="25">
        <f t="shared" si="0"/>
        <v>7.1429999999999998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99.990000000000023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38.094999999999999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23.81</v>
      </c>
    </row>
    <row r="21" spans="2:5" x14ac:dyDescent="0.25">
      <c r="B21" s="34" t="s">
        <v>234</v>
      </c>
      <c r="C21" s="7" t="s">
        <v>235</v>
      </c>
      <c r="D21" s="7">
        <f>SUM(C11,C12)</f>
        <v>12</v>
      </c>
      <c r="E21" s="36">
        <f>ROUND(D21/SUM(D19:D22)*100,3)</f>
        <v>28.571000000000002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9.5239999999999991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4</v>
      </c>
      <c r="D6" s="8">
        <f>ROUND($C6/C$13*100,2)</f>
        <v>9.52</v>
      </c>
      <c r="E6" s="18">
        <f t="shared" ref="E6:E12" si="0">ROUND($C6/SUM($C$6:$C$12)*100,3)</f>
        <v>9.5239999999999991</v>
      </c>
      <c r="G6" s="8"/>
      <c r="H6" s="8"/>
    </row>
    <row r="7" spans="1:12" x14ac:dyDescent="0.25">
      <c r="B7" s="7" t="s">
        <v>14</v>
      </c>
      <c r="C7" s="8">
        <f>COUNTIF(Resp[49],B7)</f>
        <v>6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COUNTIF(Resp[49],B8)</f>
        <v>7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COUNTIF(Resp[49],B9)</f>
        <v>2</v>
      </c>
      <c r="D9" s="8">
        <f t="shared" si="1"/>
        <v>4.76</v>
      </c>
      <c r="E9" s="18">
        <f t="shared" si="0"/>
        <v>4.7619999999999996</v>
      </c>
      <c r="G9" s="8"/>
      <c r="H9" s="8"/>
    </row>
    <row r="10" spans="1:12" x14ac:dyDescent="0.25">
      <c r="B10" s="7" t="s">
        <v>18</v>
      </c>
      <c r="C10" s="8">
        <f>COUNTIF(Resp[49],B10)</f>
        <v>3</v>
      </c>
      <c r="D10" s="8">
        <f t="shared" si="1"/>
        <v>7.14</v>
      </c>
      <c r="E10" s="18">
        <f t="shared" si="0"/>
        <v>7.1429999999999998</v>
      </c>
      <c r="G10" s="8"/>
      <c r="H10" s="8"/>
    </row>
    <row r="11" spans="1:12" x14ac:dyDescent="0.25">
      <c r="B11" s="7" t="s">
        <v>19</v>
      </c>
      <c r="C11" s="8">
        <f>COUNTIF(Resp[49],B11)</f>
        <v>8</v>
      </c>
      <c r="D11" s="8">
        <f t="shared" si="1"/>
        <v>19.05</v>
      </c>
      <c r="E11" s="18">
        <f t="shared" si="0"/>
        <v>19.047999999999998</v>
      </c>
      <c r="G11" s="8"/>
      <c r="H11" s="8"/>
    </row>
    <row r="12" spans="1:12" x14ac:dyDescent="0.25">
      <c r="B12" s="13" t="s">
        <v>20</v>
      </c>
      <c r="C12" s="14">
        <f>COUNTIF(Resp[49],B12)</f>
        <v>12</v>
      </c>
      <c r="D12" s="14">
        <f t="shared" si="1"/>
        <v>28.57</v>
      </c>
      <c r="E12" s="25">
        <f t="shared" si="0"/>
        <v>28.571000000000002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23.81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20</v>
      </c>
      <c r="E21" s="36">
        <f>ROUND(D21/SUM(D19:D22)*100,3)</f>
        <v>47.619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11.904999999999999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14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COUNTIF(Resp[50],B7)</f>
        <v>18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COUNTIF(Resp[50],B8)</f>
        <v>8</v>
      </c>
      <c r="D8" s="8">
        <f t="shared" si="1"/>
        <v>19.05</v>
      </c>
      <c r="E8" s="18">
        <f t="shared" si="0"/>
        <v>19.047999999999998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2.38</v>
      </c>
      <c r="E9" s="18">
        <f t="shared" si="0"/>
        <v>2.3809999999999998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1</v>
      </c>
      <c r="D11" s="8">
        <f t="shared" si="1"/>
        <v>2.38</v>
      </c>
      <c r="E11" s="18">
        <f t="shared" si="0"/>
        <v>2.3809999999999998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76.19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19.047999999999998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2.3809999999999998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6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COUNTIF(Resp[51],B7)</f>
        <v>10</v>
      </c>
      <c r="D7" s="8">
        <f t="shared" ref="D7:D12" si="1">ROUND($C7/C$13*100,2)</f>
        <v>23.81</v>
      </c>
      <c r="E7" s="18">
        <f t="shared" si="0"/>
        <v>23.81</v>
      </c>
      <c r="G7" s="8"/>
      <c r="H7" s="8"/>
    </row>
    <row r="8" spans="1:12" x14ac:dyDescent="0.25">
      <c r="B8" s="7" t="s">
        <v>16</v>
      </c>
      <c r="C8" s="8">
        <f>COUNTIF(Resp[51],B8)</f>
        <v>8</v>
      </c>
      <c r="D8" s="8">
        <f t="shared" si="1"/>
        <v>19.05</v>
      </c>
      <c r="E8" s="18">
        <f t="shared" si="0"/>
        <v>19.047999999999998</v>
      </c>
      <c r="G8" s="8"/>
      <c r="H8" s="8"/>
    </row>
    <row r="9" spans="1:12" x14ac:dyDescent="0.25">
      <c r="B9" s="7" t="s">
        <v>17</v>
      </c>
      <c r="C9" s="8">
        <f>COUNTIF(Resp[51],B9)</f>
        <v>2</v>
      </c>
      <c r="D9" s="8">
        <f t="shared" si="1"/>
        <v>4.76</v>
      </c>
      <c r="E9" s="18">
        <f t="shared" si="0"/>
        <v>4.7619999999999996</v>
      </c>
      <c r="G9" s="8"/>
      <c r="H9" s="8"/>
    </row>
    <row r="10" spans="1:12" x14ac:dyDescent="0.25">
      <c r="B10" s="7" t="s">
        <v>18</v>
      </c>
      <c r="C10" s="8">
        <f>COUNTIF(Resp[51],B10)</f>
        <v>2</v>
      </c>
      <c r="D10" s="8">
        <f t="shared" si="1"/>
        <v>4.76</v>
      </c>
      <c r="E10" s="18">
        <f t="shared" si="0"/>
        <v>4.7619999999999996</v>
      </c>
      <c r="G10" s="8"/>
      <c r="H10" s="8"/>
    </row>
    <row r="11" spans="1:12" x14ac:dyDescent="0.25">
      <c r="B11" s="7" t="s">
        <v>19</v>
      </c>
      <c r="C11" s="8">
        <f>COUNTIF(Resp[51],B11)</f>
        <v>8</v>
      </c>
      <c r="D11" s="8">
        <f t="shared" si="1"/>
        <v>19.05</v>
      </c>
      <c r="E11" s="18">
        <f t="shared" si="0"/>
        <v>19.047999999999998</v>
      </c>
      <c r="G11" s="8"/>
      <c r="H11" s="8"/>
    </row>
    <row r="12" spans="1:12" x14ac:dyDescent="0.25">
      <c r="B12" s="13" t="s">
        <v>20</v>
      </c>
      <c r="C12" s="14">
        <f>COUNTIF(Resp[51],B12)</f>
        <v>6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100.00999999999999</v>
      </c>
      <c r="E13" s="16">
        <f>SUM(E6:E12)</f>
        <v>100.002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38.094999999999999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19.047999999999998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9.5239999999999991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3</v>
      </c>
      <c r="D6" s="8">
        <f>ROUND($C6/C$13*100,2)</f>
        <v>7.14</v>
      </c>
      <c r="E6" s="18">
        <f t="shared" ref="E6:E12" si="0">ROUND($C6/SUM($C$6:$C$12)*100,3)</f>
        <v>7.1429999999999998</v>
      </c>
      <c r="G6" s="8"/>
      <c r="H6" s="8"/>
    </row>
    <row r="7" spans="1:12" x14ac:dyDescent="0.25">
      <c r="B7" s="7" t="s">
        <v>14</v>
      </c>
      <c r="C7" s="8">
        <f>COUNTIF(Resp[52],B7)</f>
        <v>5</v>
      </c>
      <c r="D7" s="8">
        <f t="shared" ref="D7:D12" si="1">ROUND($C7/C$13*100,2)</f>
        <v>11.9</v>
      </c>
      <c r="E7" s="18">
        <f t="shared" si="0"/>
        <v>11.904999999999999</v>
      </c>
      <c r="G7" s="8"/>
      <c r="H7" s="8"/>
    </row>
    <row r="8" spans="1:12" x14ac:dyDescent="0.25">
      <c r="B8" s="7" t="s">
        <v>16</v>
      </c>
      <c r="C8" s="8">
        <f>COUNTIF(Resp[52],B8)</f>
        <v>7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COUNTIF(Resp[52],B9)</f>
        <v>3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COUNTIF(Resp[52],B10)</f>
        <v>5</v>
      </c>
      <c r="D10" s="8">
        <f t="shared" si="1"/>
        <v>11.9</v>
      </c>
      <c r="E10" s="18">
        <f t="shared" si="0"/>
        <v>11.904999999999999</v>
      </c>
      <c r="G10" s="8"/>
      <c r="H10" s="8"/>
    </row>
    <row r="11" spans="1:12" x14ac:dyDescent="0.25">
      <c r="B11" s="7" t="s">
        <v>19</v>
      </c>
      <c r="C11" s="8">
        <f>COUNTIF(Resp[52],B11)</f>
        <v>7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COUNTIF(Resp[52],B12)</f>
        <v>12</v>
      </c>
      <c r="D12" s="14">
        <f t="shared" si="1"/>
        <v>28.57</v>
      </c>
      <c r="E12" s="25">
        <f t="shared" si="0"/>
        <v>28.571000000000002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99.990000000000009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19.047999999999998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19</v>
      </c>
      <c r="E21" s="36">
        <f>ROUND(D21/SUM(D19:D22)*100,3)</f>
        <v>45.238</v>
      </c>
    </row>
    <row r="22" spans="2:5" x14ac:dyDescent="0.25">
      <c r="B22" s="35" t="s">
        <v>24</v>
      </c>
      <c r="C22" s="13" t="s">
        <v>236</v>
      </c>
      <c r="D22" s="13">
        <f>SUM(C9:C10)</f>
        <v>8</v>
      </c>
      <c r="E22" s="37">
        <f>ROUND(D22/SUM(D19:D22)*100,3)</f>
        <v>19.047999999999998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3</v>
      </c>
      <c r="D6" s="8">
        <f>ROUND($C6/C$13*100,2)</f>
        <v>7.14</v>
      </c>
      <c r="E6" s="18">
        <f t="shared" ref="E6:E12" si="0">ROUND($C6/SUM($C$6:$C$12)*100,3)</f>
        <v>7.1429999999999998</v>
      </c>
      <c r="G6" s="8"/>
      <c r="H6" s="8"/>
    </row>
    <row r="7" spans="1:12" x14ac:dyDescent="0.25">
      <c r="B7" s="7" t="s">
        <v>14</v>
      </c>
      <c r="C7" s="8">
        <f>COUNTIF(Resp[54],B7)</f>
        <v>14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COUNTIF(Resp[54],B8)</f>
        <v>13</v>
      </c>
      <c r="D8" s="8">
        <f t="shared" si="1"/>
        <v>30.95</v>
      </c>
      <c r="E8" s="18">
        <f t="shared" si="0"/>
        <v>30.952000000000002</v>
      </c>
      <c r="G8" s="8"/>
      <c r="H8" s="8"/>
    </row>
    <row r="9" spans="1:12" x14ac:dyDescent="0.25">
      <c r="B9" s="7" t="s">
        <v>17</v>
      </c>
      <c r="C9" s="8">
        <f>COUNTIF(Resp[54],B9)</f>
        <v>3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COUNTIF(Resp[54],B10)</f>
        <v>5</v>
      </c>
      <c r="D10" s="8">
        <f t="shared" si="1"/>
        <v>11.9</v>
      </c>
      <c r="E10" s="18">
        <f t="shared" si="0"/>
        <v>11.904999999999999</v>
      </c>
      <c r="G10" s="8"/>
      <c r="H10" s="8"/>
    </row>
    <row r="11" spans="1:12" x14ac:dyDescent="0.25">
      <c r="B11" s="7" t="s">
        <v>19</v>
      </c>
      <c r="C11" s="8">
        <f>COUNTIF(Resp[54],B11)</f>
        <v>4</v>
      </c>
      <c r="D11" s="8">
        <f t="shared" si="1"/>
        <v>9.52</v>
      </c>
      <c r="E11" s="18">
        <f t="shared" si="0"/>
        <v>9.5239999999999991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40.475999999999999</v>
      </c>
    </row>
    <row r="20" spans="2:5" x14ac:dyDescent="0.25">
      <c r="B20" s="33" t="s">
        <v>26</v>
      </c>
      <c r="C20" s="7" t="s">
        <v>16</v>
      </c>
      <c r="D20" s="7">
        <f>C8</f>
        <v>13</v>
      </c>
      <c r="E20" s="36">
        <f>ROUND(D20/SUM(D19:D22)*100,3)</f>
        <v>30.952000000000002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9.5239999999999991</v>
      </c>
    </row>
    <row r="22" spans="2:5" x14ac:dyDescent="0.25">
      <c r="B22" s="35" t="s">
        <v>24</v>
      </c>
      <c r="C22" s="13" t="s">
        <v>236</v>
      </c>
      <c r="D22" s="13">
        <f>SUM(C9:C10)</f>
        <v>8</v>
      </c>
      <c r="E22" s="37">
        <f>ROUND(D22/SUM(D19:D22)*100,3)</f>
        <v>19.047999999999998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4</v>
      </c>
      <c r="D6" s="8">
        <f>ROUND($C6/C$13*100,2)</f>
        <v>9.52</v>
      </c>
      <c r="E6" s="18">
        <f t="shared" ref="E6:E12" si="0">ROUND($C6/SUM($C$6:$C$12)*100,3)</f>
        <v>9.5239999999999991</v>
      </c>
      <c r="G6" s="8"/>
      <c r="H6" s="8"/>
    </row>
    <row r="7" spans="1:12" x14ac:dyDescent="0.25">
      <c r="B7" s="7" t="s">
        <v>14</v>
      </c>
      <c r="C7" s="8">
        <f>COUNTIF(Resp[55],B7)</f>
        <v>17</v>
      </c>
      <c r="D7" s="8">
        <f t="shared" ref="D7:D12" si="1">ROUND($C7/C$13*100,2)</f>
        <v>40.479999999999997</v>
      </c>
      <c r="E7" s="18">
        <f t="shared" si="0"/>
        <v>40.475999999999999</v>
      </c>
      <c r="G7" s="8"/>
      <c r="H7" s="8"/>
    </row>
    <row r="8" spans="1:12" x14ac:dyDescent="0.25">
      <c r="B8" s="7" t="s">
        <v>16</v>
      </c>
      <c r="C8" s="8">
        <f>COUNTIF(Resp[55],B8)</f>
        <v>5</v>
      </c>
      <c r="D8" s="8">
        <f t="shared" si="1"/>
        <v>11.9</v>
      </c>
      <c r="E8" s="18">
        <f t="shared" si="0"/>
        <v>11.904999999999999</v>
      </c>
      <c r="G8" s="8"/>
      <c r="H8" s="8"/>
    </row>
    <row r="9" spans="1:12" x14ac:dyDescent="0.25">
      <c r="B9" s="7" t="s">
        <v>17</v>
      </c>
      <c r="C9" s="8">
        <f>COUNTIF(Resp[55],B9)</f>
        <v>4</v>
      </c>
      <c r="D9" s="8">
        <f t="shared" si="1"/>
        <v>9.52</v>
      </c>
      <c r="E9" s="18">
        <f t="shared" si="0"/>
        <v>9.5239999999999991</v>
      </c>
      <c r="G9" s="8"/>
      <c r="H9" s="8"/>
    </row>
    <row r="10" spans="1:12" x14ac:dyDescent="0.25">
      <c r="B10" s="7" t="s">
        <v>18</v>
      </c>
      <c r="C10" s="8">
        <f>COUNTIF(Resp[55],B10)</f>
        <v>9</v>
      </c>
      <c r="D10" s="8">
        <f t="shared" si="1"/>
        <v>21.43</v>
      </c>
      <c r="E10" s="18">
        <f t="shared" si="0"/>
        <v>21.428999999999998</v>
      </c>
      <c r="G10" s="8"/>
      <c r="H10" s="8"/>
    </row>
    <row r="11" spans="1:12" x14ac:dyDescent="0.25">
      <c r="B11" s="7" t="s">
        <v>19</v>
      </c>
      <c r="C11" s="8">
        <f>COUNTIF(Resp[55],B11)</f>
        <v>3</v>
      </c>
      <c r="D11" s="8">
        <f t="shared" si="1"/>
        <v>7.14</v>
      </c>
      <c r="E11" s="18">
        <f t="shared" si="0"/>
        <v>7.1429999999999998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</v>
      </c>
      <c r="E13" s="16">
        <f>SUM(E6:E12)</f>
        <v>100.001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11.904999999999999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7.1429999999999998</v>
      </c>
    </row>
    <row r="22" spans="2:5" x14ac:dyDescent="0.25">
      <c r="B22" s="35" t="s">
        <v>24</v>
      </c>
      <c r="C22" s="13" t="s">
        <v>236</v>
      </c>
      <c r="D22" s="13">
        <f>SUM(C9:C10)</f>
        <v>13</v>
      </c>
      <c r="E22" s="37">
        <f>ROUND(D22/SUM(D19:D22)*100,3)</f>
        <v>30.952000000000002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4</v>
      </c>
      <c r="D6" s="8">
        <f>ROUND($C6/C$13*100,2)</f>
        <v>9.52</v>
      </c>
      <c r="E6" s="18">
        <f t="shared" ref="E6:E12" si="0">ROUND($C6/SUM($C$6:$C$12)*100,3)</f>
        <v>9.5239999999999991</v>
      </c>
      <c r="G6" s="8"/>
      <c r="H6" s="8"/>
    </row>
    <row r="7" spans="1:12" x14ac:dyDescent="0.25">
      <c r="B7" s="7" t="s">
        <v>14</v>
      </c>
      <c r="C7" s="8">
        <f>COUNTIF(Resp[56],B7)</f>
        <v>14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COUNTIF(Resp[56],B8)</f>
        <v>9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COUNTIF(Resp[56],B9)</f>
        <v>2</v>
      </c>
      <c r="D9" s="8">
        <f t="shared" si="1"/>
        <v>4.76</v>
      </c>
      <c r="E9" s="18">
        <f t="shared" si="0"/>
        <v>4.7619999999999996</v>
      </c>
      <c r="G9" s="8"/>
      <c r="H9" s="8"/>
    </row>
    <row r="10" spans="1:12" x14ac:dyDescent="0.25">
      <c r="B10" s="7" t="s">
        <v>18</v>
      </c>
      <c r="C10" s="8">
        <f>COUNTIF(Resp[56],B10)</f>
        <v>10</v>
      </c>
      <c r="D10" s="8">
        <f t="shared" si="1"/>
        <v>23.81</v>
      </c>
      <c r="E10" s="18">
        <f t="shared" si="0"/>
        <v>23.81</v>
      </c>
      <c r="G10" s="8"/>
      <c r="H10" s="8"/>
    </row>
    <row r="11" spans="1:12" x14ac:dyDescent="0.25">
      <c r="B11" s="7" t="s">
        <v>19</v>
      </c>
      <c r="C11" s="8">
        <f>COUNTIF(Resp[56],B11)</f>
        <v>3</v>
      </c>
      <c r="D11" s="8">
        <f t="shared" si="1"/>
        <v>7.14</v>
      </c>
      <c r="E11" s="18">
        <f t="shared" si="0"/>
        <v>7.1429999999999998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99.990000000000009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42.856999999999999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7.1429999999999998</v>
      </c>
    </row>
    <row r="22" spans="2:5" x14ac:dyDescent="0.25">
      <c r="B22" s="35" t="s">
        <v>24</v>
      </c>
      <c r="C22" s="13" t="s">
        <v>236</v>
      </c>
      <c r="D22" s="13">
        <f>SUM(C9:C10)</f>
        <v>12</v>
      </c>
      <c r="E22" s="37">
        <f>ROUND(D22/SUM(D19:D22)*100,3)</f>
        <v>28.571000000000002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5</v>
      </c>
      <c r="D7" s="8">
        <f>ROUND($C7/C$14*100,2)</f>
        <v>11.9</v>
      </c>
      <c r="E7" s="18">
        <f t="shared" ref="E7:E13" si="0">ROUND($C7/SUM($C$7:$C$13)*100,3)</f>
        <v>11.904999999999999</v>
      </c>
      <c r="G7" s="8"/>
      <c r="H7" s="8"/>
    </row>
    <row r="8" spans="1:12" x14ac:dyDescent="0.25">
      <c r="B8" s="7" t="s">
        <v>14</v>
      </c>
      <c r="C8" s="8">
        <f>COUNTIF(Resp[57],B8)</f>
        <v>13</v>
      </c>
      <c r="D8" s="8">
        <f t="shared" ref="D8:D13" si="1">ROUND($C8/C$14*100,2)</f>
        <v>30.95</v>
      </c>
      <c r="E8" s="18">
        <f t="shared" si="0"/>
        <v>30.952000000000002</v>
      </c>
      <c r="G8" s="8"/>
      <c r="H8" s="8"/>
    </row>
    <row r="9" spans="1:12" x14ac:dyDescent="0.25">
      <c r="B9" s="7" t="s">
        <v>16</v>
      </c>
      <c r="C9" s="8">
        <f>COUNTIF(Resp[57],B9)</f>
        <v>7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18</v>
      </c>
      <c r="C11" s="8">
        <f>COUNTIF(Resp[57],B11)</f>
        <v>1</v>
      </c>
      <c r="D11" s="8">
        <f t="shared" si="1"/>
        <v>2.38</v>
      </c>
      <c r="E11" s="18">
        <f t="shared" si="0"/>
        <v>2.3809999999999998</v>
      </c>
      <c r="G11" s="8"/>
      <c r="H11" s="8"/>
    </row>
    <row r="12" spans="1:12" x14ac:dyDescent="0.25">
      <c r="B12" s="7" t="s">
        <v>19</v>
      </c>
      <c r="C12" s="8">
        <f>COUNTIF(Resp[57],B12)</f>
        <v>13</v>
      </c>
      <c r="D12" s="8">
        <f t="shared" si="1"/>
        <v>30.95</v>
      </c>
      <c r="E12" s="18">
        <f t="shared" si="0"/>
        <v>30.952000000000002</v>
      </c>
      <c r="G12" s="8"/>
      <c r="H12" s="8"/>
    </row>
    <row r="13" spans="1:12" x14ac:dyDescent="0.25">
      <c r="B13" s="13" t="s">
        <v>20</v>
      </c>
      <c r="C13" s="14">
        <f>COUNTIF(Resp[57],B13)</f>
        <v>2</v>
      </c>
      <c r="D13" s="14">
        <f t="shared" si="1"/>
        <v>4.76</v>
      </c>
      <c r="E13" s="25">
        <f t="shared" si="0"/>
        <v>4.7619999999999996</v>
      </c>
      <c r="G13" s="8"/>
      <c r="H13" s="8"/>
    </row>
    <row r="14" spans="1:12" x14ac:dyDescent="0.25">
      <c r="B14" s="7" t="s">
        <v>228</v>
      </c>
      <c r="C14" s="7">
        <f>SUM(C6:C13)</f>
        <v>42</v>
      </c>
      <c r="D14" s="16">
        <f>SUM(D6:D13)</f>
        <v>99.990000000000009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18</v>
      </c>
      <c r="E20" s="36">
        <f>ROUND(D20/SUM(D20:D23)*100,3)</f>
        <v>42.856999999999999</v>
      </c>
    </row>
    <row r="21" spans="2:5" x14ac:dyDescent="0.25">
      <c r="B21" s="33" t="s">
        <v>26</v>
      </c>
      <c r="C21" s="7" t="s">
        <v>16</v>
      </c>
      <c r="D21" s="7">
        <f>C9</f>
        <v>7</v>
      </c>
      <c r="E21" s="36">
        <f>ROUND(D21/SUM(D20:D23)*100,3)</f>
        <v>16.667000000000002</v>
      </c>
    </row>
    <row r="22" spans="2:5" x14ac:dyDescent="0.25">
      <c r="B22" s="34" t="s">
        <v>234</v>
      </c>
      <c r="C22" s="7" t="s">
        <v>235</v>
      </c>
      <c r="D22" s="7">
        <f>SUM(C12,C13)</f>
        <v>15</v>
      </c>
      <c r="E22" s="36">
        <f>ROUND(D22/SUM(D20:D23)*100,3)</f>
        <v>35.713999999999999</v>
      </c>
    </row>
    <row r="23" spans="2:5" x14ac:dyDescent="0.25">
      <c r="B23" s="35" t="s">
        <v>24</v>
      </c>
      <c r="C23" s="13" t="s">
        <v>236</v>
      </c>
      <c r="D23" s="13">
        <f>SUM(C10:C11)</f>
        <v>2</v>
      </c>
      <c r="E23" s="37">
        <f>ROUND(D23/SUM(D20:D23)*100,3)</f>
        <v>4.7619999999999996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3</v>
      </c>
      <c r="D6" s="8">
        <f>ROUND($C6/C$13*100,2)</f>
        <v>7.14</v>
      </c>
      <c r="E6" s="18">
        <f t="shared" ref="E6:E12" si="0">ROUND($C6/SUM($C$6:$C$12)*100,3)</f>
        <v>7.1429999999999998</v>
      </c>
      <c r="G6" s="8"/>
      <c r="H6" s="8"/>
    </row>
    <row r="7" spans="1:12" x14ac:dyDescent="0.25">
      <c r="B7" s="7" t="s">
        <v>14</v>
      </c>
      <c r="C7" s="8">
        <f>COUNTIF(Resp[58],B7)</f>
        <v>10</v>
      </c>
      <c r="D7" s="8">
        <f t="shared" ref="D7:D12" si="1">ROUND($C7/C$13*100,2)</f>
        <v>23.81</v>
      </c>
      <c r="E7" s="18">
        <f t="shared" si="0"/>
        <v>23.81</v>
      </c>
      <c r="G7" s="8"/>
      <c r="H7" s="8"/>
    </row>
    <row r="8" spans="1:12" x14ac:dyDescent="0.25">
      <c r="B8" s="7" t="s">
        <v>16</v>
      </c>
      <c r="C8" s="8">
        <f>COUNTIF(Resp[58],B8)</f>
        <v>3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2.38</v>
      </c>
      <c r="E9" s="18">
        <f t="shared" si="0"/>
        <v>2.3809999999999998</v>
      </c>
      <c r="G9" s="8"/>
      <c r="H9" s="8"/>
    </row>
    <row r="10" spans="1:12" x14ac:dyDescent="0.25">
      <c r="B10" s="7" t="s">
        <v>18</v>
      </c>
      <c r="C10" s="8">
        <f>COUNTIF(Resp[58],B10)</f>
        <v>1</v>
      </c>
      <c r="D10" s="8">
        <f t="shared" si="1"/>
        <v>2.38</v>
      </c>
      <c r="E10" s="18">
        <f t="shared" si="0"/>
        <v>2.3809999999999998</v>
      </c>
      <c r="G10" s="8"/>
      <c r="H10" s="8"/>
    </row>
    <row r="11" spans="1:12" x14ac:dyDescent="0.25">
      <c r="B11" s="7" t="s">
        <v>19</v>
      </c>
      <c r="C11" s="8">
        <f>COUNTIF(Resp[58],B11)</f>
        <v>17</v>
      </c>
      <c r="D11" s="8">
        <f t="shared" si="1"/>
        <v>40.479999999999997</v>
      </c>
      <c r="E11" s="18">
        <f t="shared" si="0"/>
        <v>40.475999999999999</v>
      </c>
      <c r="G11" s="8"/>
      <c r="H11" s="8"/>
    </row>
    <row r="12" spans="1:12" x14ac:dyDescent="0.25">
      <c r="B12" s="13" t="s">
        <v>20</v>
      </c>
      <c r="C12" s="14">
        <f>COUNTIF(Resp[58],B12)</f>
        <v>7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30.952000000000002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24</v>
      </c>
      <c r="E21" s="36">
        <f>ROUND(D21/SUM(D19:D22)*100,3)</f>
        <v>57.143000000000001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4.7619999999999996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42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42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11</v>
      </c>
      <c r="D6" s="8">
        <f>ROUND($C6/C$13*100,2)</f>
        <v>26.19</v>
      </c>
      <c r="E6" s="18">
        <f t="shared" ref="E6:E12" si="0">ROUND($C6/SUM($C$6:$C$12)*100,3)</f>
        <v>26.19</v>
      </c>
      <c r="G6" s="8"/>
      <c r="H6" s="8"/>
    </row>
    <row r="7" spans="1:12" x14ac:dyDescent="0.25">
      <c r="B7" s="7" t="s">
        <v>14</v>
      </c>
      <c r="C7" s="8">
        <f>COUNTIF(Resp[59],B7)</f>
        <v>19</v>
      </c>
      <c r="D7" s="8">
        <f t="shared" ref="D7:D12" si="1">ROUND($C7/C$13*100,2)</f>
        <v>45.24</v>
      </c>
      <c r="E7" s="18">
        <f t="shared" si="0"/>
        <v>45.238</v>
      </c>
      <c r="G7" s="8"/>
      <c r="H7" s="8"/>
    </row>
    <row r="8" spans="1:12" x14ac:dyDescent="0.25">
      <c r="B8" s="7" t="s">
        <v>16</v>
      </c>
      <c r="C8" s="8">
        <f>COUNTIF(Resp[59],B8)</f>
        <v>7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COUNTIF(Resp[59],B9)</f>
        <v>1</v>
      </c>
      <c r="D9" s="8">
        <f t="shared" si="1"/>
        <v>2.38</v>
      </c>
      <c r="E9" s="18">
        <f t="shared" si="0"/>
        <v>2.3809999999999998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4</v>
      </c>
      <c r="D11" s="8">
        <f t="shared" si="1"/>
        <v>9.52</v>
      </c>
      <c r="E11" s="18">
        <f t="shared" si="0"/>
        <v>9.5239999999999991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9.5239999999999991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2.3809999999999998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14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COUNTIF(Resp[60],B7)</f>
        <v>19</v>
      </c>
      <c r="D7" s="8">
        <f t="shared" ref="D7:D12" si="1">ROUND($C7/C$13*100,2)</f>
        <v>45.24</v>
      </c>
      <c r="E7" s="18">
        <f t="shared" si="0"/>
        <v>45.238</v>
      </c>
      <c r="G7" s="8"/>
      <c r="H7" s="8"/>
    </row>
    <row r="8" spans="1:12" x14ac:dyDescent="0.25">
      <c r="B8" s="7" t="s">
        <v>16</v>
      </c>
      <c r="C8" s="8">
        <f>COUNTIF(Resp[60],B8)</f>
        <v>5</v>
      </c>
      <c r="D8" s="8">
        <f t="shared" si="1"/>
        <v>11.9</v>
      </c>
      <c r="E8" s="18">
        <f t="shared" si="0"/>
        <v>11.904999999999999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4</v>
      </c>
      <c r="D11" s="8">
        <f t="shared" si="1"/>
        <v>9.52</v>
      </c>
      <c r="E11" s="18">
        <f t="shared" si="0"/>
        <v>9.5239999999999991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33</v>
      </c>
      <c r="E19" s="36">
        <f>ROUND(D19/SUM(D19:D22)*100,3)</f>
        <v>78.570999999999998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11.904999999999999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9.5239999999999991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11</v>
      </c>
      <c r="D6" s="7">
        <f>ROUND($C6/C$8*100,2)</f>
        <v>26.19</v>
      </c>
      <c r="E6" s="18">
        <f>ROUND($C6/SUM($C$6:$C$7)*100,3)</f>
        <v>26.19</v>
      </c>
    </row>
    <row r="7" spans="1:5" x14ac:dyDescent="0.25">
      <c r="B7" s="7" t="s">
        <v>15</v>
      </c>
      <c r="C7" s="8">
        <f>COUNTIF(Resp[04],B7)</f>
        <v>31</v>
      </c>
      <c r="D7" s="7">
        <f>ROUND($C7/C$8*100,2)</f>
        <v>73.81</v>
      </c>
      <c r="E7" s="18">
        <f>ROUND($C7/SUM($C$6:$C$7)*100,3)</f>
        <v>73.81</v>
      </c>
    </row>
    <row r="8" spans="1:5" x14ac:dyDescent="0.25">
      <c r="B8" s="15" t="s">
        <v>228</v>
      </c>
      <c r="C8" s="15">
        <f>SUM(C6:C7)</f>
        <v>42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7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COUNTIF(Resp[06],B7)</f>
        <v>14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COUNTIF(Resp[06],B8)</f>
        <v>10</v>
      </c>
      <c r="D8" s="8">
        <f t="shared" si="1"/>
        <v>23.81</v>
      </c>
      <c r="E8" s="18">
        <f t="shared" si="0"/>
        <v>23.81</v>
      </c>
      <c r="G8" s="8"/>
      <c r="H8" s="8"/>
    </row>
    <row r="9" spans="1:12" x14ac:dyDescent="0.25">
      <c r="B9" s="7" t="s">
        <v>17</v>
      </c>
      <c r="C9" s="8">
        <f>COUNTIF(Resp[06],B9)</f>
        <v>8</v>
      </c>
      <c r="D9" s="8">
        <f t="shared" si="1"/>
        <v>19.05</v>
      </c>
      <c r="E9" s="18">
        <f t="shared" si="0"/>
        <v>19.047999999999998</v>
      </c>
      <c r="G9" s="8"/>
      <c r="H9" s="8"/>
    </row>
    <row r="10" spans="1:12" x14ac:dyDescent="0.25">
      <c r="B10" s="7" t="s">
        <v>18</v>
      </c>
      <c r="C10" s="8">
        <f>COUNTIF(Resp[06],B10)</f>
        <v>2</v>
      </c>
      <c r="D10" s="8">
        <f t="shared" si="1"/>
        <v>4.76</v>
      </c>
      <c r="E10" s="18">
        <f t="shared" si="0"/>
        <v>4.7619999999999996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1</v>
      </c>
      <c r="D12" s="14">
        <f t="shared" si="1"/>
        <v>2.38</v>
      </c>
      <c r="E12" s="25">
        <f t="shared" si="0"/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23.81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23.81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14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COUNTIF(Resp[07],B7)</f>
        <v>18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COUNTIF(Resp[07],B8)</f>
        <v>6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COUNTIF(Resp[07],B9)</f>
        <v>3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2.38</v>
      </c>
      <c r="E12" s="25">
        <f t="shared" si="0"/>
        <v>2.3809999999999998</v>
      </c>
      <c r="G12" s="8"/>
      <c r="H12" s="8"/>
    </row>
    <row r="13" spans="1:12" x14ac:dyDescent="0.25">
      <c r="B13" s="7" t="s">
        <v>228</v>
      </c>
      <c r="C13" s="7">
        <f>SUM(C6:C12)</f>
        <v>42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76.19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2.3809999999999998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2022-02-25T14:15:46Z</dcterms:modified>
  <cp:category/>
  <cp:contentStatus/>
</cp:coreProperties>
</file>