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0" documentId="8_{7CA8ED94-AF96-4140-BCB4-2459A9B34D3D}" xr6:coauthVersionLast="47" xr6:coauthVersionMax="47" xr10:uidLastSave="{00000000-0000-0000-0000-000000000000}"/>
  <bookViews>
    <workbookView xWindow="21000" yWindow="45" windowWidth="26610" windowHeight="1555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7" l="1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C7" i="63"/>
  <c r="C8" i="63"/>
  <c r="D20" i="63" s="1"/>
  <c r="C9" i="63"/>
  <c r="C10" i="63"/>
  <c r="C11" i="63"/>
  <c r="C12" i="63"/>
  <c r="C6" i="63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C13" i="63" l="1"/>
  <c r="D19" i="3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<sst xmlns="http://schemas.openxmlformats.org/spreadsheetml/2006/main" count="2167" uniqueCount="239">
  <si>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</si>
  <si>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</si>
  <si>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</si>
  <si>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</si>
  <si>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</si>
  <si>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</si>
  <si>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</si>
  <si>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</si>
  <si>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</si>
  <si>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</si>
  <si>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</si>
  <si>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</si>
  <si>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</si>
  <si>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</si>
  <si>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</si>
  <si>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</si>
  <si>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</si>
  <si>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</si>
  <si>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</si>
  <si>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</si>
  <si>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</si>
  <si>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</si>
  <si>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</si>
  <si>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</si>
  <si>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</si>
  <si>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</si>
  <si>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</si>
  <si>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</si>
  <si>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</si>
  <si>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ANTROPOLOGIA E ARQUEOLOGIA</t>
  </si>
  <si>
    <t>SETOR DE CIÊNCIAS HUMANAS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</si>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</sst>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3" totalsRowShown="0" headerRowDxfId="65" dataDxfId="64">
  <autoFilter ref="A1:BH13" xr:uid="{00000000-000C-0000-FFFF-FFFF00000000}"/>
  <tableColumns count="60">
    <tableColumn id="2" xr3:uid="{00000000-0010-0000-0000-000002000000}" name="Programa" dataDxfId="63"/>
    <tableColumn id="4" xr3:uid="{00000000-0010-0000-0000-000004000000}" name="Setor" dataDxfId="62"/>
    <tableColumn id="5" xr3:uid="{00000000-0010-0000-0000-000005000000}" name="01" dataDxfId="61"/>
    <tableColumn id="6" xr3:uid="{00000000-0010-0000-0000-000006000000}" name="02" dataDxfId="60"/>
    <tableColumn id="7" xr3:uid="{00000000-0010-0000-0000-000007000000}" name="03" dataDxfId="59"/>
    <tableColumn id="8" xr3:uid="{00000000-0010-0000-0000-000008000000}" name="04" dataDxfId="58"/>
    <tableColumn id="10" xr3:uid="{00000000-0010-0000-0000-00000A000000}" name="06" dataDxfId="57"/>
    <tableColumn id="11" xr3:uid="{00000000-0010-0000-0000-00000B000000}" name="07" dataDxfId="56"/>
    <tableColumn id="12" xr3:uid="{00000000-0010-0000-0000-00000C000000}" name="08" dataDxfId="55"/>
    <tableColumn id="13" xr3:uid="{00000000-0010-0000-0000-00000D000000}" name="09" dataDxfId="54"/>
    <tableColumn id="14" xr3:uid="{00000000-0010-0000-0000-00000E000000}" name="10" dataDxfId="53"/>
    <tableColumn id="15" xr3:uid="{00000000-0010-0000-0000-00000F000000}" name="11" dataDxfId="52"/>
    <tableColumn id="16" xr3:uid="{00000000-0010-0000-0000-000010000000}" name="12" dataDxfId="51"/>
    <tableColumn id="17" xr3:uid="{00000000-0010-0000-0000-000011000000}" name="13" dataDxfId="50"/>
    <tableColumn id="18" xr3:uid="{00000000-0010-0000-0000-000012000000}" name="14" dataDxfId="49"/>
    <tableColumn id="19" xr3:uid="{00000000-0010-0000-0000-000013000000}" name="15" dataDxfId="48"/>
    <tableColumn id="20" xr3:uid="{00000000-0010-0000-0000-000014000000}" name="16" dataDxfId="47"/>
    <tableColumn id="21" xr3:uid="{00000000-0010-0000-0000-000015000000}" name="17" dataDxfId="46"/>
    <tableColumn id="22" xr3:uid="{00000000-0010-0000-0000-000016000000}" name="18" dataDxfId="45"/>
    <tableColumn id="23" xr3:uid="{00000000-0010-0000-0000-000017000000}" name="19" dataDxfId="44"/>
    <tableColumn id="24" xr3:uid="{00000000-0010-0000-0000-000018000000}" name="20" dataDxfId="43"/>
    <tableColumn id="25" xr3:uid="{00000000-0010-0000-0000-000019000000}" name="21" dataDxfId="42"/>
    <tableColumn id="26" xr3:uid="{00000000-0010-0000-0000-00001A000000}" name="22" dataDxfId="41"/>
    <tableColumn id="27" xr3:uid="{00000000-0010-0000-0000-00001B000000}" name="23" dataDxfId="40"/>
    <tableColumn id="28" xr3:uid="{00000000-0010-0000-0000-00001C000000}" name="24" dataDxfId="39"/>
    <tableColumn id="29" xr3:uid="{00000000-0010-0000-0000-00001D000000}" name="25" dataDxfId="38"/>
    <tableColumn id="30" xr3:uid="{00000000-0010-0000-0000-00001E000000}" name="26" dataDxfId="37"/>
    <tableColumn id="31" xr3:uid="{00000000-0010-0000-0000-00001F000000}" name="27" dataDxfId="36"/>
    <tableColumn id="32" xr3:uid="{00000000-0010-0000-0000-000020000000}" name="28" dataDxfId="35"/>
    <tableColumn id="33" xr3:uid="{00000000-0010-0000-0000-000021000000}" name="29" dataDxfId="34"/>
    <tableColumn id="34" xr3:uid="{00000000-0010-0000-0000-000022000000}" name="30" dataDxfId="33"/>
    <tableColumn id="35" xr3:uid="{00000000-0010-0000-0000-000023000000}" name="31" dataDxfId="32"/>
    <tableColumn id="36" xr3:uid="{00000000-0010-0000-0000-000024000000}" name="32" dataDxfId="31"/>
    <tableColumn id="37" xr3:uid="{00000000-0010-0000-0000-000025000000}" name="33" dataDxfId="30"/>
    <tableColumn id="38" xr3:uid="{00000000-0010-0000-0000-000026000000}" name="34" dataDxfId="29"/>
    <tableColumn id="39" xr3:uid="{00000000-0010-0000-0000-000027000000}" name="35" dataDxfId="28"/>
    <tableColumn id="40" xr3:uid="{00000000-0010-0000-0000-000028000000}" name="36" dataDxfId="27"/>
    <tableColumn id="41" xr3:uid="{00000000-0010-0000-0000-000029000000}" name="37" dataDxfId="26"/>
    <tableColumn id="42" xr3:uid="{00000000-0010-0000-0000-00002A000000}" name="38" dataDxfId="25"/>
    <tableColumn id="43" xr3:uid="{00000000-0010-0000-0000-00002B000000}" name="39" dataDxfId="24"/>
    <tableColumn id="44" xr3:uid="{00000000-0010-0000-0000-00002C000000}" name="40" dataDxfId="23"/>
    <tableColumn id="45" xr3:uid="{00000000-0010-0000-0000-00002D000000}" name="41" dataDxfId="22"/>
    <tableColumn id="46" xr3:uid="{00000000-0010-0000-0000-00002E000000}" name="42" dataDxfId="21"/>
    <tableColumn id="47" xr3:uid="{00000000-0010-0000-0000-00002F000000}" name="43" dataDxfId="20"/>
    <tableColumn id="48" xr3:uid="{00000000-0010-0000-0000-000030000000}" name="44" dataDxfId="19"/>
    <tableColumn id="49" xr3:uid="{00000000-0010-0000-0000-000031000000}" name="45" dataDxfId="18"/>
    <tableColumn id="50" xr3:uid="{00000000-0010-0000-0000-000032000000}" name="46" dataDxfId="17"/>
    <tableColumn id="51" xr3:uid="{00000000-0010-0000-0000-000033000000}" name="47" dataDxfId="16"/>
    <tableColumn id="52" xr3:uid="{00000000-0010-0000-0000-000034000000}" name="48" dataDxfId="15"/>
    <tableColumn id="53" xr3:uid="{00000000-0010-0000-0000-000035000000}" name="49" dataDxfId="14"/>
    <tableColumn id="54" xr3:uid="{00000000-0010-0000-0000-000036000000}" name="50" dataDxfId="13"/>
    <tableColumn id="55" xr3:uid="{00000000-0010-0000-0000-000037000000}" name="51" dataDxfId="12"/>
    <tableColumn id="56" xr3:uid="{00000000-0010-0000-0000-000038000000}" name="52" dataDxfId="11"/>
    <tableColumn id="58" xr3:uid="{00000000-0010-0000-0000-00003A000000}" name="54" dataDxfId="10"/>
    <tableColumn id="59" xr3:uid="{00000000-0010-0000-0000-00003B000000}" name="55" dataDxfId="9"/>
    <tableColumn id="60" xr3:uid="{00000000-0010-0000-0000-00003C000000}" name="56" dataDxfId="8"/>
    <tableColumn id="61" xr3:uid="{00000000-0010-0000-0000-00003D000000}" name="57" dataDxfId="7"/>
    <tableColumn id="62" xr3:uid="{00000000-0010-0000-0000-00003E000000}" name="58" dataDxfId="6"/>
    <tableColumn id="63" xr3:uid="{00000000-0010-0000-0000-00003F000000}" name="59" dataDxfId="5"/>
    <tableColumn id="64" xr3:uid="{00000000-0010-0000-0000-000040000000}" name="60" dataDxfId="4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3">
  <autoFilter ref="A1:E62" xr:uid="{00000000-0009-0000-0100-000002000000}"/>
  <tableColumns count="5">
    <tableColumn id="1" xr3:uid="{00000000-0010-0000-0100-000001000000}" name="Número_Questão" dataDxfId="2"/>
    <tableColumn id="2" xr3:uid="{00000000-0010-0000-0100-000002000000}" name="Tipo_Questão"/>
    <tableColumn id="3" xr3:uid="{00000000-0010-0000-0100-000003000000}" name="Título_Questão" dataDxfId="1"/>
    <tableColumn id="4" xr3:uid="{00000000-0010-0000-0100-000004000000}" name="Título Gráfico" dataDxfId="0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8</v>
      </c>
      <c r="D6" s="8">
        <f>ROUND($C6/C$13*100,2)</f>
        <v>80</v>
      </c>
      <c r="E6" s="18">
        <f>ROUND($C6/SUM($C$6:$C$12)*100,3)</f>
        <v>80</v>
      </c>
      <c r="G6" s="8"/>
      <c r="H6" s="8"/>
    </row>
    <row r="7" spans="1:12" x14ac:dyDescent="0.25">
      <c r="B7" s="7" t="s">
        <v>14</v>
      </c>
      <c r="C7" s="8">
        <f>COUNTIF(Resp[08],B7)</f>
        <v>1</v>
      </c>
      <c r="D7" s="8">
        <f t="shared" ref="D7:D12" si="0">ROUND($C7/C$13*100,2)</f>
        <v>10</v>
      </c>
      <c r="E7" s="18">
        <f t="shared" ref="E7:E12" si="1">ROUND($C7/SUM($C$6:$C$12)*100,3)</f>
        <v>10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10</v>
      </c>
      <c r="E8" s="18">
        <f t="shared" si="1"/>
        <v>10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90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7</v>
      </c>
      <c r="D6" s="8">
        <f>ROUND($C6/C$13*100,2)</f>
        <v>70</v>
      </c>
      <c r="E6" s="18">
        <f>ROUND($C6/SUM($C$6:$C$12)*100,3)</f>
        <v>70</v>
      </c>
      <c r="G6" s="8"/>
      <c r="H6" s="8"/>
    </row>
    <row r="7" spans="1:12" x14ac:dyDescent="0.25">
      <c r="B7" s="7" t="s">
        <v>14</v>
      </c>
      <c r="C7" s="8">
        <f>COUNTIF(Resp[09],B7)</f>
        <v>1</v>
      </c>
      <c r="D7" s="8">
        <f t="shared" ref="D7:D12" si="0">ROUND($C7/C$13*100,2)</f>
        <v>10</v>
      </c>
      <c r="E7" s="18">
        <f t="shared" ref="E7:E12" si="1">ROUND($C7/SUM($C$6:$C$12)*100,3)</f>
        <v>10</v>
      </c>
      <c r="G7" s="8"/>
      <c r="H7" s="8"/>
    </row>
    <row r="8" spans="1:12" x14ac:dyDescent="0.25">
      <c r="B8" s="7" t="s">
        <v>16</v>
      </c>
      <c r="C8" s="8">
        <f>COUNTIF(Resp[09],B8)</f>
        <v>2</v>
      </c>
      <c r="D8" s="8">
        <f t="shared" si="0"/>
        <v>20</v>
      </c>
      <c r="E8" s="18">
        <f t="shared" si="1"/>
        <v>20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5</v>
      </c>
      <c r="D6" s="8">
        <f>ROUND($C6/C$13*100,2)</f>
        <v>50</v>
      </c>
      <c r="E6" s="18">
        <f t="shared" ref="E6:E11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COUNTIF(Resp[10],B7)</f>
        <v>4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COUNTIF(Resp[10],B8)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90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4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COUNTIF(Resp[11],B7)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COUNTIF(Resp[11],B8)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COUNTIF(Resp[11],B9)</f>
        <v>2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COUNTIF(Resp[12],B8)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COUNTIF(Resp[12],B9)</f>
        <v>3</v>
      </c>
      <c r="D9" s="8">
        <f t="shared" si="1"/>
        <v>30</v>
      </c>
      <c r="E9" s="18">
        <f t="shared" si="0"/>
        <v>30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2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20</v>
      </c>
      <c r="E12" s="25">
        <f t="shared" si="0"/>
        <v>20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3</v>
      </c>
      <c r="D6" s="8">
        <f>ROUND($C6/C$13*100,2)</f>
        <v>30</v>
      </c>
      <c r="E6" s="18">
        <f t="shared" ref="E6:E11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COUNTIF(Resp[13],B7)</f>
        <v>5</v>
      </c>
      <c r="D7" s="8">
        <f t="shared" ref="D7:D11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COUNTIF(Resp[13],B8)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2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COUNTIF(Resp[14],B7)</f>
        <v>6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COUNTIF(Resp[14],B8)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4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COUNTIF(Resp[15],B7)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COUNTIF(Resp[15],B8)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COUNTIF(Resp[15],B9)</f>
        <v>2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5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COUNTIF(Resp[16],B7)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COUNTIF(Resp[16],B8)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3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COUNTIF(Resp[17],B7)</f>
        <v>5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COUNTIF(Resp[17],B8)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7"/>
  <sheetViews>
    <sheetView zoomScale="90" zoomScaleNormal="90" workbookViewId="0"/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29</v>
      </c>
      <c r="B2" s="66" t="s">
        <v>30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12</v>
      </c>
      <c r="M2" s="66" t="s">
        <v>14</v>
      </c>
      <c r="N2" s="66" t="s">
        <v>14</v>
      </c>
      <c r="O2" s="66" t="s">
        <v>14</v>
      </c>
      <c r="P2" s="66" t="s">
        <v>14</v>
      </c>
      <c r="Q2" s="66" t="s">
        <v>12</v>
      </c>
      <c r="R2" s="66" t="s">
        <v>14</v>
      </c>
      <c r="S2" s="66" t="s">
        <v>14</v>
      </c>
      <c r="T2" s="66" t="s">
        <v>12</v>
      </c>
      <c r="U2" s="66" t="s">
        <v>15</v>
      </c>
      <c r="AJ2" s="66" t="s">
        <v>14</v>
      </c>
      <c r="AK2" s="66" t="s">
        <v>12</v>
      </c>
      <c r="AL2" s="66" t="s">
        <v>14</v>
      </c>
      <c r="AM2" s="66" t="s">
        <v>14</v>
      </c>
      <c r="AN2" s="66" t="s">
        <v>14</v>
      </c>
      <c r="AO2" s="66" t="s">
        <v>14</v>
      </c>
      <c r="AP2" s="66" t="s">
        <v>14</v>
      </c>
      <c r="AQ2" s="66" t="s">
        <v>14</v>
      </c>
      <c r="AR2" s="66" t="s">
        <v>14</v>
      </c>
      <c r="AS2" s="66" t="s">
        <v>14</v>
      </c>
      <c r="AT2" s="66" t="s">
        <v>16</v>
      </c>
      <c r="AU2" s="66" t="s">
        <v>14</v>
      </c>
      <c r="AV2" s="66" t="s">
        <v>14</v>
      </c>
      <c r="AW2" s="66" t="s">
        <v>14</v>
      </c>
      <c r="AX2" s="66" t="s">
        <v>20</v>
      </c>
      <c r="AY2" s="66" t="s">
        <v>16</v>
      </c>
      <c r="AZ2" s="66" t="s">
        <v>16</v>
      </c>
      <c r="BA2" s="66" t="s">
        <v>20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20</v>
      </c>
      <c r="BG2" s="66" t="s">
        <v>14</v>
      </c>
      <c r="BH2" s="66" t="s">
        <v>14</v>
      </c>
    </row>
    <row r="3" spans="1:65" ht="24.75" customHeight="1" x14ac:dyDescent="0.25">
      <c r="A3" s="66" t="s">
        <v>29</v>
      </c>
      <c r="B3" s="66" t="s">
        <v>30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14</v>
      </c>
      <c r="H3" s="66" t="s">
        <v>14</v>
      </c>
      <c r="I3" s="66" t="s">
        <v>12</v>
      </c>
      <c r="J3" s="66" t="s">
        <v>12</v>
      </c>
      <c r="K3" s="66" t="s">
        <v>14</v>
      </c>
      <c r="L3" s="66" t="s">
        <v>14</v>
      </c>
      <c r="M3" s="66" t="s">
        <v>17</v>
      </c>
      <c r="N3" s="66" t="s">
        <v>14</v>
      </c>
      <c r="O3" s="66" t="s">
        <v>14</v>
      </c>
      <c r="P3" s="66" t="s">
        <v>14</v>
      </c>
      <c r="Q3" s="66" t="s">
        <v>14</v>
      </c>
      <c r="R3" s="66" t="s">
        <v>14</v>
      </c>
      <c r="S3" s="66" t="s">
        <v>16</v>
      </c>
      <c r="T3" s="66" t="s">
        <v>19</v>
      </c>
      <c r="U3" s="66" t="s">
        <v>15</v>
      </c>
      <c r="AJ3" s="66" t="s">
        <v>14</v>
      </c>
      <c r="AK3" s="66" t="s">
        <v>14</v>
      </c>
      <c r="AL3" s="66" t="s">
        <v>14</v>
      </c>
      <c r="AM3" s="66" t="s">
        <v>14</v>
      </c>
      <c r="AN3" s="66" t="s">
        <v>14</v>
      </c>
      <c r="AO3" s="66" t="s">
        <v>12</v>
      </c>
      <c r="AP3" s="66" t="s">
        <v>14</v>
      </c>
      <c r="AQ3" s="66" t="s">
        <v>14</v>
      </c>
      <c r="AR3" s="66" t="s">
        <v>14</v>
      </c>
      <c r="AS3" s="66" t="s">
        <v>17</v>
      </c>
      <c r="AT3" s="66" t="s">
        <v>17</v>
      </c>
      <c r="AU3" s="66" t="s">
        <v>14</v>
      </c>
      <c r="AV3" s="66" t="s">
        <v>14</v>
      </c>
      <c r="AW3" s="66" t="s">
        <v>14</v>
      </c>
      <c r="AX3" s="66" t="s">
        <v>20</v>
      </c>
      <c r="AY3" s="66" t="s">
        <v>14</v>
      </c>
      <c r="AZ3" s="66" t="s">
        <v>14</v>
      </c>
      <c r="BA3" s="66" t="s">
        <v>20</v>
      </c>
      <c r="BB3" s="66" t="s">
        <v>14</v>
      </c>
      <c r="BC3" s="66" t="s">
        <v>14</v>
      </c>
      <c r="BD3" s="66" t="s">
        <v>14</v>
      </c>
      <c r="BE3" s="66" t="s">
        <v>14</v>
      </c>
      <c r="BF3" s="66" t="s">
        <v>20</v>
      </c>
      <c r="BG3" s="66" t="s">
        <v>14</v>
      </c>
      <c r="BH3" s="66" t="s">
        <v>14</v>
      </c>
    </row>
    <row r="4" spans="1:65" ht="24.75" customHeight="1" x14ac:dyDescent="0.25">
      <c r="A4" s="66" t="s">
        <v>29</v>
      </c>
      <c r="B4" s="66" t="s">
        <v>30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14</v>
      </c>
      <c r="H4" s="66" t="s">
        <v>12</v>
      </c>
      <c r="I4" s="66" t="s">
        <v>12</v>
      </c>
      <c r="J4" s="66" t="s">
        <v>14</v>
      </c>
      <c r="K4" s="66" t="s">
        <v>14</v>
      </c>
      <c r="L4" s="66" t="s">
        <v>16</v>
      </c>
      <c r="M4" s="66" t="s">
        <v>19</v>
      </c>
      <c r="N4" s="66" t="s">
        <v>14</v>
      </c>
      <c r="O4" s="66" t="s">
        <v>14</v>
      </c>
      <c r="P4" s="66" t="s">
        <v>16</v>
      </c>
      <c r="Q4" s="66" t="s">
        <v>14</v>
      </c>
      <c r="R4" s="66" t="s">
        <v>14</v>
      </c>
      <c r="S4" s="66" t="s">
        <v>16</v>
      </c>
      <c r="T4" s="66" t="s">
        <v>16</v>
      </c>
      <c r="U4" s="66" t="s">
        <v>15</v>
      </c>
      <c r="AJ4" s="66" t="s">
        <v>14</v>
      </c>
      <c r="AK4" s="66" t="s">
        <v>12</v>
      </c>
      <c r="AL4" s="66" t="s">
        <v>12</v>
      </c>
      <c r="AM4" s="66" t="s">
        <v>12</v>
      </c>
      <c r="AN4" s="66" t="s">
        <v>14</v>
      </c>
      <c r="AO4" s="66" t="s">
        <v>14</v>
      </c>
      <c r="AP4" s="66" t="s">
        <v>12</v>
      </c>
      <c r="AQ4" s="66" t="s">
        <v>12</v>
      </c>
      <c r="AR4" s="66" t="s">
        <v>12</v>
      </c>
      <c r="AS4" s="66" t="s">
        <v>18</v>
      </c>
      <c r="AT4" s="66" t="s">
        <v>16</v>
      </c>
      <c r="AU4" s="66" t="s">
        <v>14</v>
      </c>
      <c r="AV4" s="66" t="s">
        <v>14</v>
      </c>
      <c r="AW4" s="66" t="s">
        <v>14</v>
      </c>
      <c r="AX4" s="66" t="s">
        <v>20</v>
      </c>
      <c r="AY4" s="66" t="s">
        <v>14</v>
      </c>
      <c r="AZ4" s="66" t="s">
        <v>14</v>
      </c>
      <c r="BA4" s="66" t="s">
        <v>20</v>
      </c>
      <c r="BB4" s="66" t="s">
        <v>12</v>
      </c>
      <c r="BC4" s="66" t="s">
        <v>12</v>
      </c>
      <c r="BD4" s="66" t="s">
        <v>12</v>
      </c>
      <c r="BE4" s="66" t="s">
        <v>12</v>
      </c>
      <c r="BF4" s="66" t="s">
        <v>19</v>
      </c>
      <c r="BG4" s="66" t="s">
        <v>12</v>
      </c>
      <c r="BH4" s="66" t="s">
        <v>12</v>
      </c>
    </row>
    <row r="5" spans="1:65" ht="24.75" customHeight="1" x14ac:dyDescent="0.25">
      <c r="A5" s="66" t="s">
        <v>29</v>
      </c>
      <c r="B5" s="66" t="s">
        <v>30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12</v>
      </c>
      <c r="H5" s="66" t="s">
        <v>12</v>
      </c>
      <c r="I5" s="66" t="s">
        <v>12</v>
      </c>
      <c r="J5" s="66" t="s">
        <v>12</v>
      </c>
      <c r="K5" s="66" t="s">
        <v>12</v>
      </c>
      <c r="L5" s="66" t="s">
        <v>12</v>
      </c>
      <c r="M5" s="66" t="s">
        <v>20</v>
      </c>
      <c r="N5" s="66" t="s">
        <v>12</v>
      </c>
      <c r="O5" s="66" t="s">
        <v>12</v>
      </c>
      <c r="P5" s="66" t="s">
        <v>12</v>
      </c>
      <c r="Q5" s="66" t="s">
        <v>12</v>
      </c>
      <c r="R5" s="66" t="s">
        <v>12</v>
      </c>
      <c r="S5" s="66" t="s">
        <v>12</v>
      </c>
      <c r="T5" s="66" t="s">
        <v>12</v>
      </c>
      <c r="U5" s="66" t="s">
        <v>15</v>
      </c>
      <c r="AJ5" s="66" t="s">
        <v>14</v>
      </c>
      <c r="AK5" s="66" t="s">
        <v>12</v>
      </c>
      <c r="AL5" s="66" t="s">
        <v>14</v>
      </c>
      <c r="AM5" s="66" t="s">
        <v>14</v>
      </c>
      <c r="AN5" s="66" t="s">
        <v>12</v>
      </c>
      <c r="AO5" s="66" t="s">
        <v>12</v>
      </c>
      <c r="AP5" s="66" t="s">
        <v>12</v>
      </c>
      <c r="AQ5" s="66" t="s">
        <v>12</v>
      </c>
      <c r="AR5" s="66" t="s">
        <v>12</v>
      </c>
      <c r="AS5" s="66" t="s">
        <v>18</v>
      </c>
      <c r="AT5" s="66" t="s">
        <v>18</v>
      </c>
      <c r="AU5" s="66" t="s">
        <v>12</v>
      </c>
      <c r="AV5" s="66" t="s">
        <v>14</v>
      </c>
      <c r="AW5" s="66" t="s">
        <v>12</v>
      </c>
      <c r="AX5" s="66" t="s">
        <v>12</v>
      </c>
      <c r="AY5" s="66" t="s">
        <v>16</v>
      </c>
      <c r="AZ5" s="66" t="s">
        <v>12</v>
      </c>
      <c r="BA5" s="66" t="s">
        <v>12</v>
      </c>
      <c r="BB5" s="66" t="s">
        <v>12</v>
      </c>
      <c r="BC5" s="66" t="s">
        <v>12</v>
      </c>
      <c r="BD5" s="66" t="s">
        <v>12</v>
      </c>
      <c r="BE5" s="66" t="s">
        <v>12</v>
      </c>
      <c r="BF5" s="66" t="s">
        <v>12</v>
      </c>
      <c r="BG5" s="66" t="s">
        <v>12</v>
      </c>
      <c r="BH5" s="66" t="s">
        <v>12</v>
      </c>
    </row>
    <row r="6" spans="1:65" ht="24.75" customHeight="1" x14ac:dyDescent="0.25">
      <c r="A6" s="66" t="s">
        <v>29</v>
      </c>
      <c r="B6" s="66" t="s">
        <v>30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14</v>
      </c>
      <c r="M6" s="66" t="s">
        <v>14</v>
      </c>
      <c r="N6" s="66" t="s">
        <v>12</v>
      </c>
      <c r="O6" s="66" t="s">
        <v>14</v>
      </c>
      <c r="P6" s="66" t="s">
        <v>12</v>
      </c>
      <c r="Q6" s="66" t="s">
        <v>12</v>
      </c>
      <c r="R6" s="66" t="s">
        <v>12</v>
      </c>
      <c r="S6" s="66" t="s">
        <v>12</v>
      </c>
      <c r="T6" s="66" t="s">
        <v>14</v>
      </c>
      <c r="U6" s="66" t="s">
        <v>15</v>
      </c>
      <c r="AJ6" s="66" t="s">
        <v>12</v>
      </c>
      <c r="AK6" s="66" t="s">
        <v>12</v>
      </c>
      <c r="AL6" s="66" t="s">
        <v>14</v>
      </c>
      <c r="AM6" s="66" t="s">
        <v>12</v>
      </c>
      <c r="AN6" s="66" t="s">
        <v>12</v>
      </c>
      <c r="AO6" s="66" t="s">
        <v>12</v>
      </c>
      <c r="AP6" s="66" t="s">
        <v>12</v>
      </c>
      <c r="AQ6" s="66" t="s">
        <v>12</v>
      </c>
      <c r="AR6" s="66" t="s">
        <v>14</v>
      </c>
      <c r="AS6" s="66" t="s">
        <v>16</v>
      </c>
      <c r="AT6" s="66" t="s">
        <v>16</v>
      </c>
      <c r="AU6" s="66" t="s">
        <v>14</v>
      </c>
      <c r="AV6" s="66" t="s">
        <v>14</v>
      </c>
      <c r="AW6" s="66" t="s">
        <v>19</v>
      </c>
      <c r="AX6" s="66" t="s">
        <v>20</v>
      </c>
      <c r="AY6" s="66" t="s">
        <v>12</v>
      </c>
      <c r="AZ6" s="66" t="s">
        <v>16</v>
      </c>
      <c r="BA6" s="66" t="s">
        <v>20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20</v>
      </c>
      <c r="BG6" s="66" t="s">
        <v>14</v>
      </c>
      <c r="BH6" s="66" t="s">
        <v>12</v>
      </c>
    </row>
    <row r="7" spans="1:65" ht="24.75" customHeight="1" x14ac:dyDescent="0.25">
      <c r="A7" s="66" t="s">
        <v>29</v>
      </c>
      <c r="B7" s="66" t="s">
        <v>30</v>
      </c>
      <c r="C7" s="66" t="s">
        <v>15</v>
      </c>
      <c r="D7" s="66" t="s">
        <v>13</v>
      </c>
      <c r="E7" s="66" t="s">
        <v>15</v>
      </c>
      <c r="F7" s="66" t="s">
        <v>15</v>
      </c>
      <c r="G7" s="66" t="s">
        <v>17</v>
      </c>
      <c r="H7" s="66" t="s">
        <v>16</v>
      </c>
      <c r="I7" s="66" t="s">
        <v>16</v>
      </c>
      <c r="J7" s="66" t="s">
        <v>16</v>
      </c>
      <c r="K7" s="66" t="s">
        <v>16</v>
      </c>
      <c r="L7" s="66" t="s">
        <v>17</v>
      </c>
      <c r="M7" s="66" t="s">
        <v>17</v>
      </c>
      <c r="N7" s="66" t="s">
        <v>16</v>
      </c>
      <c r="O7" s="66" t="s">
        <v>16</v>
      </c>
      <c r="P7" s="66" t="s">
        <v>16</v>
      </c>
      <c r="Q7" s="66" t="s">
        <v>12</v>
      </c>
      <c r="R7" s="66" t="s">
        <v>14</v>
      </c>
      <c r="S7" s="66" t="s">
        <v>20</v>
      </c>
      <c r="T7" s="66" t="s">
        <v>14</v>
      </c>
      <c r="U7" s="66" t="s">
        <v>15</v>
      </c>
      <c r="AJ7" s="66" t="s">
        <v>14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16</v>
      </c>
      <c r="AQ7" s="66" t="s">
        <v>16</v>
      </c>
      <c r="AR7" s="66" t="s">
        <v>16</v>
      </c>
      <c r="AS7" s="66" t="s">
        <v>16</v>
      </c>
      <c r="AT7" s="66" t="s">
        <v>18</v>
      </c>
      <c r="AU7" s="66" t="s">
        <v>16</v>
      </c>
      <c r="AV7" s="66" t="s">
        <v>17</v>
      </c>
      <c r="AW7" s="66" t="s">
        <v>16</v>
      </c>
      <c r="AX7" s="66" t="s">
        <v>16</v>
      </c>
      <c r="AY7" s="66" t="s">
        <v>17</v>
      </c>
      <c r="AZ7" s="66" t="s">
        <v>16</v>
      </c>
      <c r="BA7" s="66" t="s">
        <v>16</v>
      </c>
      <c r="BB7" s="66" t="s">
        <v>20</v>
      </c>
      <c r="BC7" s="66" t="s">
        <v>20</v>
      </c>
      <c r="BD7" s="66" t="s">
        <v>20</v>
      </c>
      <c r="BE7" s="66" t="s">
        <v>20</v>
      </c>
      <c r="BF7" s="66" t="s">
        <v>20</v>
      </c>
      <c r="BG7" s="66" t="s">
        <v>16</v>
      </c>
      <c r="BH7" s="66" t="s">
        <v>16</v>
      </c>
    </row>
    <row r="8" spans="1:65" ht="24.75" customHeight="1" x14ac:dyDescent="0.25">
      <c r="A8" s="66" t="s">
        <v>29</v>
      </c>
      <c r="B8" s="66" t="s">
        <v>30</v>
      </c>
      <c r="C8" s="66" t="s">
        <v>15</v>
      </c>
      <c r="D8" s="66" t="s">
        <v>13</v>
      </c>
      <c r="E8" s="66" t="s">
        <v>15</v>
      </c>
      <c r="F8" s="66" t="s">
        <v>15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12</v>
      </c>
      <c r="L8" s="66" t="s">
        <v>12</v>
      </c>
      <c r="M8" s="66" t="s">
        <v>20</v>
      </c>
      <c r="N8" s="66" t="s">
        <v>17</v>
      </c>
      <c r="O8" s="66" t="s">
        <v>14</v>
      </c>
      <c r="P8" s="66" t="s">
        <v>17</v>
      </c>
      <c r="Q8" s="66" t="s">
        <v>17</v>
      </c>
      <c r="R8" s="66" t="s">
        <v>17</v>
      </c>
      <c r="S8" s="66" t="s">
        <v>18</v>
      </c>
      <c r="T8" s="66" t="s">
        <v>17</v>
      </c>
      <c r="U8" s="66" t="s">
        <v>15</v>
      </c>
      <c r="AJ8" s="66" t="s">
        <v>14</v>
      </c>
      <c r="AK8" s="66" t="s">
        <v>14</v>
      </c>
      <c r="AL8" s="66" t="s">
        <v>16</v>
      </c>
      <c r="AM8" s="66" t="s">
        <v>14</v>
      </c>
      <c r="AN8" s="66" t="s">
        <v>14</v>
      </c>
      <c r="AO8" s="66" t="s">
        <v>14</v>
      </c>
      <c r="AP8" s="66" t="s">
        <v>14</v>
      </c>
      <c r="AQ8" s="66" t="s">
        <v>14</v>
      </c>
      <c r="AR8" s="66" t="s">
        <v>14</v>
      </c>
      <c r="AS8" s="66" t="s">
        <v>14</v>
      </c>
      <c r="AT8" s="66" t="s">
        <v>14</v>
      </c>
      <c r="AU8" s="66" t="s">
        <v>14</v>
      </c>
      <c r="AV8" s="66" t="s">
        <v>14</v>
      </c>
      <c r="AW8" s="66" t="s">
        <v>14</v>
      </c>
      <c r="AX8" s="66" t="s">
        <v>14</v>
      </c>
      <c r="AY8" s="66" t="s">
        <v>18</v>
      </c>
      <c r="AZ8" s="66" t="s">
        <v>18</v>
      </c>
      <c r="BA8" s="66" t="s">
        <v>18</v>
      </c>
      <c r="BB8" s="66" t="s">
        <v>17</v>
      </c>
      <c r="BC8" s="66" t="s">
        <v>16</v>
      </c>
      <c r="BD8" s="66" t="s">
        <v>17</v>
      </c>
      <c r="BE8" s="66" t="s">
        <v>17</v>
      </c>
      <c r="BF8" s="66" t="s">
        <v>17</v>
      </c>
      <c r="BG8" s="66" t="s">
        <v>16</v>
      </c>
      <c r="BH8" s="66" t="s">
        <v>16</v>
      </c>
    </row>
    <row r="9" spans="1:65" ht="24.75" customHeight="1" x14ac:dyDescent="0.25">
      <c r="A9" s="66" t="s">
        <v>29</v>
      </c>
      <c r="B9" s="66" t="s">
        <v>30</v>
      </c>
      <c r="C9" s="66" t="s">
        <v>15</v>
      </c>
      <c r="D9" s="66" t="s">
        <v>15</v>
      </c>
      <c r="E9" s="66" t="s">
        <v>15</v>
      </c>
      <c r="F9" s="66" t="s">
        <v>13</v>
      </c>
      <c r="G9" s="66" t="s">
        <v>12</v>
      </c>
      <c r="H9" s="66" t="s">
        <v>12</v>
      </c>
      <c r="I9" s="66" t="s">
        <v>14</v>
      </c>
      <c r="J9" s="66" t="s">
        <v>16</v>
      </c>
      <c r="K9" s="66" t="s">
        <v>14</v>
      </c>
      <c r="L9" s="66" t="s">
        <v>17</v>
      </c>
      <c r="M9" s="66" t="s">
        <v>17</v>
      </c>
      <c r="N9" s="66" t="s">
        <v>14</v>
      </c>
      <c r="O9" s="66" t="s">
        <v>14</v>
      </c>
      <c r="P9" s="66" t="s">
        <v>12</v>
      </c>
      <c r="Q9" s="66" t="s">
        <v>16</v>
      </c>
      <c r="R9" s="66" t="s">
        <v>14</v>
      </c>
      <c r="S9" s="66" t="s">
        <v>14</v>
      </c>
      <c r="T9" s="66" t="s">
        <v>19</v>
      </c>
      <c r="U9" s="66" t="s">
        <v>15</v>
      </c>
      <c r="AJ9" s="66" t="s">
        <v>12</v>
      </c>
      <c r="AK9" s="66" t="s">
        <v>12</v>
      </c>
      <c r="AL9" s="66" t="s">
        <v>12</v>
      </c>
      <c r="AM9" s="66" t="s">
        <v>12</v>
      </c>
      <c r="AN9" s="66" t="s">
        <v>14</v>
      </c>
      <c r="AO9" s="66" t="s">
        <v>14</v>
      </c>
      <c r="AP9" s="66" t="s">
        <v>14</v>
      </c>
      <c r="AQ9" s="66" t="s">
        <v>14</v>
      </c>
      <c r="AR9" s="66" t="s">
        <v>17</v>
      </c>
      <c r="AS9" s="66" t="s">
        <v>17</v>
      </c>
      <c r="AT9" s="66" t="s">
        <v>17</v>
      </c>
      <c r="AU9" s="66" t="s">
        <v>17</v>
      </c>
      <c r="AV9" s="66" t="s">
        <v>12</v>
      </c>
      <c r="AW9" s="66" t="s">
        <v>14</v>
      </c>
      <c r="AX9" s="66" t="s">
        <v>16</v>
      </c>
      <c r="AY9" s="66" t="s">
        <v>12</v>
      </c>
      <c r="AZ9" s="66" t="s">
        <v>14</v>
      </c>
      <c r="BA9" s="66" t="s">
        <v>16</v>
      </c>
      <c r="BB9" s="66" t="s">
        <v>12</v>
      </c>
      <c r="BC9" s="66" t="s">
        <v>12</v>
      </c>
      <c r="BD9" s="66" t="s">
        <v>12</v>
      </c>
      <c r="BE9" s="66" t="s">
        <v>12</v>
      </c>
      <c r="BF9" s="66" t="s">
        <v>12</v>
      </c>
      <c r="BG9" s="66" t="s">
        <v>12</v>
      </c>
      <c r="BH9" s="66" t="s">
        <v>12</v>
      </c>
    </row>
    <row r="10" spans="1:65" ht="24.75" customHeight="1" x14ac:dyDescent="0.25">
      <c r="A10" s="66" t="s">
        <v>29</v>
      </c>
      <c r="B10" s="66" t="s">
        <v>30</v>
      </c>
      <c r="C10" s="66" t="s">
        <v>13</v>
      </c>
      <c r="D10" s="66" t="s">
        <v>15</v>
      </c>
      <c r="E10" s="66" t="s">
        <v>15</v>
      </c>
      <c r="F10" s="66" t="s">
        <v>15</v>
      </c>
      <c r="G10" s="66" t="s">
        <v>12</v>
      </c>
      <c r="H10" s="66" t="s">
        <v>12</v>
      </c>
      <c r="I10" s="66" t="s">
        <v>12</v>
      </c>
      <c r="J10" s="66" t="s">
        <v>12</v>
      </c>
      <c r="K10" s="66" t="s">
        <v>12</v>
      </c>
      <c r="L10" s="66" t="s">
        <v>12</v>
      </c>
      <c r="M10" s="66" t="s">
        <v>12</v>
      </c>
      <c r="N10" s="66" t="s">
        <v>12</v>
      </c>
      <c r="O10" s="66" t="s">
        <v>12</v>
      </c>
      <c r="P10" s="66" t="s">
        <v>12</v>
      </c>
      <c r="Q10" s="66" t="s">
        <v>12</v>
      </c>
      <c r="R10" s="66" t="s">
        <v>12</v>
      </c>
      <c r="S10" s="66" t="s">
        <v>12</v>
      </c>
      <c r="T10" s="66" t="s">
        <v>14</v>
      </c>
      <c r="U10" s="66" t="s">
        <v>15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12</v>
      </c>
      <c r="AP10" s="66" t="s">
        <v>12</v>
      </c>
      <c r="AQ10" s="66" t="s">
        <v>12</v>
      </c>
      <c r="AR10" s="66" t="s">
        <v>12</v>
      </c>
      <c r="AS10" s="66" t="s">
        <v>17</v>
      </c>
      <c r="AT10" s="66" t="s">
        <v>17</v>
      </c>
      <c r="AU10" s="66" t="s">
        <v>12</v>
      </c>
      <c r="AV10" s="66" t="s">
        <v>14</v>
      </c>
      <c r="AW10" s="66" t="s">
        <v>16</v>
      </c>
      <c r="AX10" s="66" t="s">
        <v>20</v>
      </c>
      <c r="AY10" s="66" t="s">
        <v>14</v>
      </c>
      <c r="AZ10" s="66" t="s">
        <v>16</v>
      </c>
      <c r="BA10" s="66" t="s">
        <v>20</v>
      </c>
      <c r="BB10" s="66" t="s">
        <v>12</v>
      </c>
      <c r="BC10" s="66" t="s">
        <v>12</v>
      </c>
      <c r="BD10" s="66" t="s">
        <v>12</v>
      </c>
      <c r="BE10" s="66" t="s">
        <v>12</v>
      </c>
      <c r="BF10" s="66" t="s">
        <v>12</v>
      </c>
      <c r="BG10" s="66" t="s">
        <v>12</v>
      </c>
      <c r="BH10" s="66" t="s">
        <v>12</v>
      </c>
    </row>
    <row r="11" spans="1:65" ht="24.75" customHeight="1" x14ac:dyDescent="0.25">
      <c r="A11" s="66" t="s">
        <v>29</v>
      </c>
      <c r="B11" s="66" t="s">
        <v>30</v>
      </c>
      <c r="C11" s="66" t="s">
        <v>15</v>
      </c>
      <c r="D11" s="66" t="s">
        <v>13</v>
      </c>
      <c r="E11" s="66" t="s">
        <v>15</v>
      </c>
      <c r="F11" s="66" t="s">
        <v>15</v>
      </c>
      <c r="G11" s="66" t="s">
        <v>12</v>
      </c>
      <c r="H11" s="66" t="s">
        <v>12</v>
      </c>
      <c r="I11" s="66" t="s">
        <v>12</v>
      </c>
      <c r="J11" s="66" t="s">
        <v>12</v>
      </c>
      <c r="K11" s="66" t="s">
        <v>14</v>
      </c>
      <c r="L11" s="66" t="s">
        <v>16</v>
      </c>
      <c r="M11" s="66" t="s">
        <v>19</v>
      </c>
      <c r="N11" s="66" t="s">
        <v>14</v>
      </c>
      <c r="O11" s="66" t="s">
        <v>17</v>
      </c>
      <c r="P11" s="66" t="s">
        <v>17</v>
      </c>
      <c r="Q11" s="66" t="s">
        <v>14</v>
      </c>
      <c r="R11" s="66" t="s">
        <v>16</v>
      </c>
      <c r="S11" s="66" t="s">
        <v>14</v>
      </c>
      <c r="T11" s="66" t="s">
        <v>20</v>
      </c>
      <c r="U11" s="66" t="s">
        <v>15</v>
      </c>
      <c r="AJ11" s="66" t="s">
        <v>20</v>
      </c>
      <c r="AK11" s="66" t="s">
        <v>20</v>
      </c>
      <c r="AL11" s="66" t="s">
        <v>20</v>
      </c>
      <c r="AM11" s="66" t="s">
        <v>20</v>
      </c>
      <c r="AN11" s="66" t="s">
        <v>12</v>
      </c>
      <c r="AO11" s="66" t="s">
        <v>12</v>
      </c>
      <c r="AP11" s="66" t="s">
        <v>19</v>
      </c>
      <c r="AQ11" s="66" t="s">
        <v>14</v>
      </c>
      <c r="AR11" s="66" t="s">
        <v>16</v>
      </c>
      <c r="AS11" s="66" t="s">
        <v>18</v>
      </c>
      <c r="AT11" s="66" t="s">
        <v>16</v>
      </c>
      <c r="AU11" s="66" t="s">
        <v>16</v>
      </c>
      <c r="AV11" s="66" t="s">
        <v>14</v>
      </c>
      <c r="AW11" s="66" t="s">
        <v>14</v>
      </c>
      <c r="AX11" s="66" t="s">
        <v>18</v>
      </c>
      <c r="AY11" s="66" t="s">
        <v>17</v>
      </c>
      <c r="AZ11" s="66" t="s">
        <v>17</v>
      </c>
      <c r="BA11" s="66" t="s">
        <v>17</v>
      </c>
      <c r="BB11" s="66" t="s">
        <v>12</v>
      </c>
      <c r="BC11" s="66" t="s">
        <v>12</v>
      </c>
      <c r="BD11" s="66" t="s">
        <v>12</v>
      </c>
      <c r="BE11" s="66" t="s">
        <v>20</v>
      </c>
      <c r="BF11" s="66" t="s">
        <v>20</v>
      </c>
      <c r="BG11" s="66" t="s">
        <v>16</v>
      </c>
      <c r="BH11" s="66" t="s">
        <v>16</v>
      </c>
    </row>
    <row r="12" spans="1:65" ht="24.75" customHeight="1" x14ac:dyDescent="0.25">
      <c r="A12" s="69"/>
      <c r="B12" s="7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5" ht="45.75" customHeight="1" x14ac:dyDescent="0.25">
      <c r="A13" s="69"/>
      <c r="B13" s="70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spans="1:65" ht="32.25" customHeight="1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spans="1:65" ht="32.25" customHeight="1" x14ac:dyDescent="0.25">
      <c r="A15" s="69"/>
      <c r="B15" s="7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5" ht="32.2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spans="1:61" ht="32.25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</sheetData>
  <conditionalFormatting sqref="A2:A11">
    <cfRule type="uniqueValues" dxfId="66" priority="12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3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COUNTIF(Resp[18],B7)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COUNTIF(Resp[18],B8)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2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COUNTIF(Resp[19],B7)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COUNTIF(Resp[19],B9)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2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30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COUNTIF(Resp[20],B7)</f>
        <v>10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10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 t="e">
        <f t="shared" ref="D6:D12" si="0">ROUND($C6/C$13*100,2)</f>
        <v>#DIV/0!</v>
      </c>
      <c r="E6" s="18" t="e">
        <f t="shared" ref="E6:E12" si="1">ROUND($C6/SUM($C$7:$C$12)*100,3)</f>
        <v>#DIV/0!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 t="e">
        <f t="shared" si="0"/>
        <v>#DIV/0!</v>
      </c>
      <c r="E7" s="18" t="e">
        <f t="shared" si="1"/>
        <v>#DIV/0!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 t="e">
        <f t="shared" si="0"/>
        <v>#DIV/0!</v>
      </c>
      <c r="E8" s="18" t="e">
        <f t="shared" si="1"/>
        <v>#DIV/0!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 t="e">
        <f t="shared" si="0"/>
        <v>#DIV/0!</v>
      </c>
      <c r="E9" s="18" t="e">
        <f t="shared" si="1"/>
        <v>#DIV/0!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 t="e">
        <f t="shared" si="0"/>
        <v>#DIV/0!</v>
      </c>
      <c r="E10" s="18" t="e">
        <f t="shared" si="1"/>
        <v>#DIV/0!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 t="e">
        <f t="shared" si="0"/>
        <v>#DIV/0!</v>
      </c>
      <c r="E11" s="18" t="e">
        <f t="shared" si="1"/>
        <v>#DIV/0!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 t="e">
        <f t="shared" si="0"/>
        <v>#DIV/0!</v>
      </c>
      <c r="E12" s="25" t="e">
        <f t="shared" si="1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SUM(D7:D12)</f>
        <v>#DIV/0!</v>
      </c>
      <c r="E13" s="16" t="e">
        <f>SUM(E7:E12)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3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COUNTIF(Resp[35],B7)</f>
        <v>6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COUNTIF(Resp[35],B8)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90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7</v>
      </c>
      <c r="D6" s="8">
        <f>ROUND($C6/C$13*100,2)</f>
        <v>70</v>
      </c>
      <c r="E6" s="18">
        <f t="shared" ref="E6:E12" si="0">ROUND($C6/SUM($C$6:$C$12)*100,3)</f>
        <v>70</v>
      </c>
      <c r="G6" s="8"/>
      <c r="H6" s="8"/>
    </row>
    <row r="7" spans="1:12" x14ac:dyDescent="0.25">
      <c r="B7" s="7" t="s">
        <v>14</v>
      </c>
      <c r="C7" s="8">
        <f>COUNTIF(Resp[36],B7)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90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4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COUNTIF(Resp[37],B7)</f>
        <v>4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COUNTIF(Resp[37],B8)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2</v>
      </c>
      <c r="D6" s="12">
        <f>ROUND($C6/C$8*100,2)</f>
        <v>20</v>
      </c>
      <c r="E6" s="18">
        <f>ROUND($C6/SUM($C$6:$C$7)*100,3)</f>
        <v>20</v>
      </c>
    </row>
    <row r="7" spans="1:5" x14ac:dyDescent="0.25">
      <c r="B7" s="7" t="s">
        <v>15</v>
      </c>
      <c r="C7" s="8">
        <f>COUNTIF(Resp[01],B7)</f>
        <v>8</v>
      </c>
      <c r="D7" s="12">
        <f>ROUND($C7/C$8*100,2)</f>
        <v>80</v>
      </c>
      <c r="E7" s="18">
        <f>ROUND($C7/SUM($C$6:$C$7)*100,3)</f>
        <v>80</v>
      </c>
    </row>
    <row r="8" spans="1:5" x14ac:dyDescent="0.25">
      <c r="B8" s="15" t="s">
        <v>228</v>
      </c>
      <c r="C8" s="15">
        <f>SUM(C6:C7)</f>
        <v>10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5</v>
      </c>
      <c r="D6" s="8">
        <f>ROUND($C6/C$13*100,2)</f>
        <v>50</v>
      </c>
      <c r="E6" s="18">
        <f t="shared" ref="E6:E12" si="0">ROUND($C6/SUM($C$6:$C$12)*100,3)</f>
        <v>50</v>
      </c>
    </row>
    <row r="7" spans="1:12" x14ac:dyDescent="0.25">
      <c r="B7" s="7" t="s">
        <v>14</v>
      </c>
      <c r="C7" s="8">
        <f>COUNTIF(Resp[38],B7)</f>
        <v>4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9</v>
      </c>
      <c r="E20" s="36">
        <f>ROUND(D20/SUM(D20:D23)*100,3)</f>
        <v>90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SUM(C11:C12)</f>
        <v>1</v>
      </c>
      <c r="E22" s="36">
        <f>ROUND(D22/SUM(D20:D23)*100,3)</f>
        <v>10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5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COUNTIF(Resp[39],B7)</f>
        <v>5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6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COUNTIF(Resp[40],B7)</f>
        <v>4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4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COUNTIF(Resp[41],B7)</f>
        <v>4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COUNTIF(Resp[41],B8)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4</v>
      </c>
      <c r="D6" s="8">
        <f>ROUND($C6/C$13*100,2)</f>
        <v>40</v>
      </c>
      <c r="E6" s="18">
        <f t="shared" ref="E6:E12" si="0">ROUND($C6/SUM($C$6:$C$12)*100,3)</f>
        <v>40</v>
      </c>
    </row>
    <row r="7" spans="1:12" x14ac:dyDescent="0.25">
      <c r="B7" s="7" t="s">
        <v>14</v>
      </c>
      <c r="C7" s="8">
        <f>COUNTIF(Resp[42],B7)</f>
        <v>5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9</v>
      </c>
      <c r="E20" s="36">
        <f>ROUND(D20/SUM(D20:D23)*100,3)</f>
        <v>90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10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3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COUNTIF(Resp[43],B7)</f>
        <v>4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COUNTIF(Resp[43],B8)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COUNTIF(Resp[43],B9)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COUNTIF(Resp[44],B7)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COUNTIF(Resp[44],B8)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COUNTIF(Resp[44],B9)</f>
        <v>3</v>
      </c>
      <c r="D9" s="8">
        <f t="shared" si="1"/>
        <v>30</v>
      </c>
      <c r="E9" s="18">
        <f t="shared" si="0"/>
        <v>30</v>
      </c>
      <c r="G9" s="8"/>
      <c r="H9" s="8"/>
    </row>
    <row r="10" spans="1:12" x14ac:dyDescent="0.25">
      <c r="B10" s="7" t="s">
        <v>18</v>
      </c>
      <c r="C10" s="8">
        <f>COUNTIF(Resp[44],B10)</f>
        <v>3</v>
      </c>
      <c r="D10" s="8">
        <f t="shared" si="1"/>
        <v>30</v>
      </c>
      <c r="E10" s="18">
        <f t="shared" si="0"/>
        <v>30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60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1</v>
      </c>
      <c r="D7" s="8">
        <f t="shared" ref="D7:D12" si="1">ROUND($C7/C$13*100,2)</f>
        <v>10</v>
      </c>
      <c r="E7" s="18">
        <f t="shared" si="0"/>
        <v>10</v>
      </c>
      <c r="G7" s="8"/>
      <c r="H7" s="8"/>
    </row>
    <row r="8" spans="1:12" x14ac:dyDescent="0.25">
      <c r="B8" s="7" t="s">
        <v>16</v>
      </c>
      <c r="C8" s="8">
        <f>COUNTIF(Resp[45],B8)</f>
        <v>4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COUNTIF(Resp[45],B9)</f>
        <v>3</v>
      </c>
      <c r="D9" s="8">
        <f t="shared" si="1"/>
        <v>30</v>
      </c>
      <c r="E9" s="18">
        <f t="shared" si="0"/>
        <v>30</v>
      </c>
      <c r="G9" s="8"/>
      <c r="H9" s="8"/>
    </row>
    <row r="10" spans="1:12" x14ac:dyDescent="0.25">
      <c r="B10" s="7" t="s">
        <v>18</v>
      </c>
      <c r="C10" s="8">
        <f>COUNTIF(Resp[45],B10)</f>
        <v>2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2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COUNTIF(Resp[46],B7)</f>
        <v>5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COUNTIF(Resp[46],B8)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COUNTIF(Resp[47],B7)</f>
        <v>8</v>
      </c>
      <c r="D7" s="8">
        <f t="shared" ref="D7:D12" si="1">ROUND($C7/C$13*100,2)</f>
        <v>80</v>
      </c>
      <c r="E7" s="18">
        <f t="shared" si="0"/>
        <v>80</v>
      </c>
      <c r="G7" s="8"/>
      <c r="H7" s="8"/>
    </row>
    <row r="8" spans="1:12" x14ac:dyDescent="0.25">
      <c r="B8" s="7" t="s">
        <v>16</v>
      </c>
      <c r="C8" s="8">
        <f>COUNTIF(Resp[47],B8)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90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3</v>
      </c>
      <c r="D6" s="7">
        <f>ROUND($C6/C$8*100,2)</f>
        <v>30</v>
      </c>
      <c r="E6" s="18">
        <f>ROUND($C6/SUM($C$6:$C$7)*100,3)</f>
        <v>30</v>
      </c>
    </row>
    <row r="7" spans="1:5" x14ac:dyDescent="0.25">
      <c r="B7" s="7" t="s">
        <v>15</v>
      </c>
      <c r="C7" s="8">
        <f>COUNTIF(Resp[02],B7)</f>
        <v>7</v>
      </c>
      <c r="D7" s="7">
        <f>ROUND($C7/C$8*100,2)</f>
        <v>70</v>
      </c>
      <c r="E7" s="18">
        <f>ROUND($C7/SUM($C$6:$C$7)*100,3)</f>
        <v>70</v>
      </c>
    </row>
    <row r="8" spans="1:5" x14ac:dyDescent="0.25">
      <c r="B8" s="15" t="s">
        <v>228</v>
      </c>
      <c r="C8" s="15">
        <f>SUM(C6:C7)</f>
        <v>10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COUNTIF(Resp[48],B7)</f>
        <v>6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14">
        <f>COUNTIF(Resp[48],B12)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COUNTIF(Resp[49],B7)</f>
        <v>1</v>
      </c>
      <c r="D7" s="8">
        <f t="shared" ref="D7:D12" si="1">ROUND($C7/C$13*100,2)</f>
        <v>10</v>
      </c>
      <c r="E7" s="18">
        <f t="shared" si="0"/>
        <v>10</v>
      </c>
      <c r="G7" s="8"/>
      <c r="H7" s="8"/>
    </row>
    <row r="8" spans="1:12" x14ac:dyDescent="0.25">
      <c r="B8" s="7" t="s">
        <v>16</v>
      </c>
      <c r="C8" s="8">
        <f>COUNTIF(Resp[49],B8)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COUNTIF(Resp[49],B11)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COUNTIF(Resp[49],B12)</f>
        <v>5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2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COUNTIF(Resp[50],B7)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COUNTIF(Resp[50],B8)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COUNTIF(Resp[50],B9)</f>
        <v>2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COUNTIF(Resp[50],B10)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COUNTIF(Resp[51],B7)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COUNTIF(Resp[51],B8)</f>
        <v>4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COUNTIF(Resp[51],B10)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10</v>
      </c>
      <c r="E6" s="18">
        <f t="shared" ref="E6:E12" si="0">ROUND($C6/SUM($C$6:$C$12)*100,3)</f>
        <v>10</v>
      </c>
      <c r="G6" s="8"/>
      <c r="H6" s="8"/>
    </row>
    <row r="7" spans="1:12" x14ac:dyDescent="0.25">
      <c r="B7" s="7" t="s">
        <v>14</v>
      </c>
      <c r="C7" s="8">
        <f>COUNTIF(Resp[52],B7)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COUNTIF(Resp[52],B8)</f>
        <v>2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COUNTIF(Resp[52],B9)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COUNTIF(Resp[52],B10)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19</v>
      </c>
      <c r="C11" s="8">
        <f>COUNTIF(Resp[52],B11)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COUNTIF(Resp[52],B12)</f>
        <v>5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7</v>
      </c>
      <c r="D6" s="8">
        <f>ROUND($C6/C$13*100,2)</f>
        <v>70</v>
      </c>
      <c r="E6" s="18">
        <f t="shared" ref="E6:E12" si="0">ROUND($C6/SUM($C$6:$C$12)*100,3)</f>
        <v>70</v>
      </c>
      <c r="G6" s="8"/>
      <c r="H6" s="8"/>
    </row>
    <row r="7" spans="1:12" x14ac:dyDescent="0.25">
      <c r="B7" s="7" t="s">
        <v>14</v>
      </c>
      <c r="C7" s="8">
        <f>COUNTIF(Resp[54],B7)</f>
        <v>1</v>
      </c>
      <c r="D7" s="8">
        <f t="shared" ref="D7:D12" si="1">ROUND($C7/C$13*100,2)</f>
        <v>10</v>
      </c>
      <c r="E7" s="18">
        <f t="shared" si="0"/>
        <v>10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7</v>
      </c>
      <c r="D6" s="8">
        <f>ROUND($C6/C$13*100,2)</f>
        <v>70</v>
      </c>
      <c r="E6" s="18">
        <f t="shared" ref="E6:E12" si="0">ROUND($C6/SUM($C$6:$C$12)*100,3)</f>
        <v>70</v>
      </c>
      <c r="G6" s="8"/>
      <c r="H6" s="8"/>
    </row>
    <row r="7" spans="1:12" x14ac:dyDescent="0.25">
      <c r="B7" s="7" t="s">
        <v>14</v>
      </c>
      <c r="C7" s="8">
        <f>COUNTIF(Resp[55],B7)</f>
        <v>1</v>
      </c>
      <c r="D7" s="8">
        <f t="shared" ref="D7:D12" si="1">ROUND($C7/C$13*100,2)</f>
        <v>10</v>
      </c>
      <c r="E7" s="18">
        <f t="shared" si="0"/>
        <v>10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7</v>
      </c>
      <c r="D6" s="8">
        <f>ROUND($C6/C$13*100,2)</f>
        <v>70</v>
      </c>
      <c r="E6" s="18">
        <f t="shared" ref="E6:E12" si="0">ROUND($C6/SUM($C$6:$C$12)*100,3)</f>
        <v>70</v>
      </c>
      <c r="G6" s="8"/>
      <c r="H6" s="8"/>
    </row>
    <row r="7" spans="1:12" x14ac:dyDescent="0.25">
      <c r="B7" s="7" t="s">
        <v>14</v>
      </c>
      <c r="C7" s="8">
        <f>COUNTIF(Resp[56],B7)</f>
        <v>1</v>
      </c>
      <c r="D7" s="8">
        <f t="shared" ref="D7:D12" si="1">ROUND($C7/C$13*100,2)</f>
        <v>10</v>
      </c>
      <c r="E7" s="18">
        <f t="shared" si="0"/>
        <v>10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1</v>
      </c>
      <c r="D12" s="14">
        <f t="shared" si="1"/>
        <v>10</v>
      </c>
      <c r="E12" s="25">
        <f t="shared" si="0"/>
        <v>10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6</v>
      </c>
      <c r="D7" s="8">
        <f>ROUND($C7/C$14*100,2)</f>
        <v>60</v>
      </c>
      <c r="E7" s="18">
        <f t="shared" ref="E7:E13" si="0">ROUND($C7/SUM($C$7:$C$13)*100,3)</f>
        <v>60</v>
      </c>
      <c r="G7" s="8"/>
      <c r="H7" s="8"/>
    </row>
    <row r="8" spans="1:12" x14ac:dyDescent="0.25">
      <c r="B8" s="7" t="s">
        <v>14</v>
      </c>
      <c r="C8" s="8">
        <f>COUNTIF(Resp[57],B8)</f>
        <v>1</v>
      </c>
      <c r="D8" s="8">
        <f t="shared" ref="D8:D13" si="1">ROUND($C8/C$14*100,2)</f>
        <v>10</v>
      </c>
      <c r="E8" s="18">
        <f t="shared" si="0"/>
        <v>10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10</v>
      </c>
      <c r="E10" s="18">
        <f t="shared" si="0"/>
        <v>10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0</v>
      </c>
      <c r="D12" s="8">
        <f t="shared" si="1"/>
        <v>0</v>
      </c>
      <c r="E12" s="18">
        <f t="shared" si="0"/>
        <v>0</v>
      </c>
      <c r="G12" s="8"/>
      <c r="H12" s="8"/>
    </row>
    <row r="13" spans="1:12" x14ac:dyDescent="0.25">
      <c r="B13" s="13" t="s">
        <v>20</v>
      </c>
      <c r="C13" s="14">
        <f>COUNTIF(Resp[57],B13)</f>
        <v>2</v>
      </c>
      <c r="D13" s="14">
        <f t="shared" si="1"/>
        <v>20</v>
      </c>
      <c r="E13" s="25">
        <f t="shared" si="0"/>
        <v>20</v>
      </c>
      <c r="G13" s="8"/>
      <c r="H13" s="8"/>
    </row>
    <row r="14" spans="1:12" x14ac:dyDescent="0.25">
      <c r="B14" s="7" t="s">
        <v>228</v>
      </c>
      <c r="C14" s="7">
        <f>SUM(C6:C13)</f>
        <v>10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7</v>
      </c>
      <c r="E20" s="36">
        <f>ROUND(D20/SUM(D20:D23)*100,3)</f>
        <v>70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2</v>
      </c>
      <c r="E22" s="36">
        <f>ROUND(D22/SUM(D20:D23)*100,3)</f>
        <v>20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10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3</v>
      </c>
      <c r="D6" s="8">
        <f>ROUND($C6/C$13*100,2)</f>
        <v>30</v>
      </c>
      <c r="E6" s="18">
        <f t="shared" ref="E6:E12" si="0">ROUND($C6/SUM($C$6:$C$12)*100,3)</f>
        <v>30</v>
      </c>
      <c r="G6" s="8"/>
      <c r="H6" s="8"/>
    </row>
    <row r="7" spans="1:12" x14ac:dyDescent="0.25">
      <c r="B7" s="7" t="s">
        <v>14</v>
      </c>
      <c r="C7" s="8">
        <f>COUNTIF(Resp[58],B7)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</v>
      </c>
      <c r="D11" s="8">
        <f t="shared" si="1"/>
        <v>10</v>
      </c>
      <c r="E11" s="18">
        <f t="shared" si="0"/>
        <v>10</v>
      </c>
      <c r="G11" s="8"/>
      <c r="H11" s="8"/>
    </row>
    <row r="12" spans="1:12" x14ac:dyDescent="0.25">
      <c r="B12" s="13" t="s">
        <v>20</v>
      </c>
      <c r="C12" s="14">
        <f>COUNTIF(Resp[58],B12)</f>
        <v>5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60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10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4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COUNTIF(Resp[59],B7)</f>
        <v>3</v>
      </c>
      <c r="D7" s="8">
        <f t="shared" ref="D7:D12" si="1">ROUND($C7/C$13*100,2)</f>
        <v>30</v>
      </c>
      <c r="E7" s="18">
        <f t="shared" si="0"/>
        <v>30</v>
      </c>
      <c r="G7" s="8"/>
      <c r="H7" s="8"/>
    </row>
    <row r="8" spans="1:12" x14ac:dyDescent="0.25">
      <c r="B8" s="7" t="s">
        <v>16</v>
      </c>
      <c r="C8" s="8">
        <f>COUNTIF(Resp[59],B8)</f>
        <v>3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C6" sqref="C6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5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COUNTIF(Resp[60],B7)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COUNTIF(Resp[60],B8)</f>
        <v>3</v>
      </c>
      <c r="D8" s="8">
        <f t="shared" si="1"/>
        <v>30</v>
      </c>
      <c r="E8" s="18">
        <f t="shared" si="0"/>
        <v>30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5</v>
      </c>
      <c r="D6" s="7">
        <f>ROUND($C6/C$8*100,2)</f>
        <v>50</v>
      </c>
      <c r="E6" s="18">
        <f>ROUND($C6/SUM($C$6:$C$7)*100,3)</f>
        <v>50</v>
      </c>
    </row>
    <row r="7" spans="1:5" x14ac:dyDescent="0.25">
      <c r="B7" s="7" t="s">
        <v>15</v>
      </c>
      <c r="C7" s="8">
        <f>COUNTIF(Resp[04],B7)</f>
        <v>5</v>
      </c>
      <c r="D7" s="7">
        <f>ROUND($C7/C$8*100,2)</f>
        <v>50</v>
      </c>
      <c r="E7" s="18">
        <f>ROUND($C7/SUM($C$6:$C$7)*100,3)</f>
        <v>50</v>
      </c>
    </row>
    <row r="8" spans="1:5" x14ac:dyDescent="0.25">
      <c r="B8" s="15" t="s">
        <v>228</v>
      </c>
      <c r="C8" s="15">
        <f>SUM(C6:C7)</f>
        <v>10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7</v>
      </c>
      <c r="D6" s="8">
        <f>ROUND($C6/C$13*100,2)</f>
        <v>70</v>
      </c>
      <c r="E6" s="18">
        <f t="shared" ref="E6:E12" si="0">ROUND($C6/SUM($C$6:$C$12)*100,3)</f>
        <v>70</v>
      </c>
      <c r="G6" s="8"/>
      <c r="H6" s="8"/>
    </row>
    <row r="7" spans="1:12" x14ac:dyDescent="0.25">
      <c r="B7" s="7" t="s">
        <v>14</v>
      </c>
      <c r="C7" s="8">
        <f>COUNTIF(Resp[06],B7)</f>
        <v>2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10</v>
      </c>
      <c r="E9" s="18">
        <f t="shared" si="0"/>
        <v>10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90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8</v>
      </c>
      <c r="D6" s="8">
        <f>ROUND($C6/C$13*100,2)</f>
        <v>80</v>
      </c>
      <c r="E6" s="18">
        <f t="shared" ref="E6:E12" si="0">ROUND($C6/SUM($C$6:$C$12)*100,3)</f>
        <v>80</v>
      </c>
      <c r="G6" s="8"/>
      <c r="H6" s="8"/>
    </row>
    <row r="7" spans="1:12" x14ac:dyDescent="0.25">
      <c r="B7" s="7" t="s">
        <v>14</v>
      </c>
      <c r="C7" s="8">
        <f>COUNTIF(Resp[07],B7)</f>
        <v>1</v>
      </c>
      <c r="D7" s="8">
        <f t="shared" ref="D7:D12" si="1">ROUND($C7/C$13*100,2)</f>
        <v>10</v>
      </c>
      <c r="E7" s="18">
        <f t="shared" si="0"/>
        <v>10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10</v>
      </c>
      <c r="E8" s="18">
        <f t="shared" si="0"/>
        <v>10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10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90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2022-02-25T10:27:43Z</dcterms:modified>
  <cp:category/>
  <cp:contentStatus/>
</cp:coreProperties>
</file>