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6" documentId="11_CBA59152E8471FA4454930281E2609584683B1F0" xr6:coauthVersionLast="47" xr6:coauthVersionMax="47" xr10:uidLastSave="{6B1F3F9A-FDBA-47F2-A102-8C9745CAE8FD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26" i="24" s="1"/>
  <c r="D10" i="24"/>
  <c r="D28" i="24" s="1"/>
  <c r="D11" i="24"/>
  <c r="D12" i="24"/>
  <c r="D7" i="24"/>
  <c r="D27" i="24" s="1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26" i="19" s="1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32" i="7"/>
  <c r="D29" i="7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D33" i="7" l="1"/>
  <c r="E25" i="7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<sst xmlns="http://schemas.openxmlformats.org/spreadsheetml/2006/main" count="3589" uniqueCount="182">
  <si>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</si>
  <si>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</si>
  <si>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</si>
  <si>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</si>
  <si>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</si>
  <si>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</si>
  <si>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</si>
  <si>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</si>
  <si>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docente</t>
  </si>
  <si>
    <t>SD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</si>
  <si>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</si>
  <si>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</si>
  <si>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Não</t>
  </si>
  <si>
    <t>Bom</t>
  </si>
  <si>
    <t>Excelente</t>
  </si>
  <si>
    <t>tecnico</t>
  </si>
  <si>
    <t>Na minha unidade, não temos conhecimento sobre os processos de Autoavaliação e as decisões para o planejamento interno são tomadas de forma autônoma</t>
  </si>
  <si>
    <t>Não observo na minha unidade a atenção e a inserção dos resultados da Autoavaliação em ações de melhoria</t>
  </si>
  <si>
    <t>Regular</t>
  </si>
  <si>
    <t>Sim</t>
  </si>
  <si>
    <t>Não sei responder</t>
  </si>
  <si>
    <t>Na minha unidade, participamos efetivamente da elaboração do planejamento interno, mas não utilizamos os resultados da Autoavaliação</t>
  </si>
  <si>
    <t>Ruim</t>
  </si>
  <si>
    <t>Péssimo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</si>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</sst>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1659</c:v>
                </c:pt>
                <c:pt idx="1">
                  <c:v>8</c:v>
                </c:pt>
                <c:pt idx="2">
                  <c:v>5</c:v>
                </c:pt>
                <c:pt idx="3">
                  <c:v>16</c:v>
                </c:pt>
                <c:pt idx="4">
                  <c:v>27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1668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29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017536"/>
        <c:axId val="88043904"/>
      </c:barChart>
      <c:catAx>
        <c:axId val="880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43904"/>
        <c:crosses val="autoZero"/>
        <c:auto val="1"/>
        <c:lblAlgn val="ctr"/>
        <c:lblOffset val="100"/>
        <c:noMultiLvlLbl val="0"/>
      </c:catAx>
      <c:valAx>
        <c:axId val="88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0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5</c:v>
                </c:pt>
                <c:pt idx="3">
                  <c:v>10</c:v>
                </c:pt>
                <c:pt idx="4">
                  <c:v>16</c:v>
                </c:pt>
                <c:pt idx="5">
                  <c:v>27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8</c:v>
                </c:pt>
                <c:pt idx="5">
                  <c:v>29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566336"/>
        <c:axId val="99567872"/>
      </c:barChart>
      <c:catAx>
        <c:axId val="9956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7872"/>
        <c:crosses val="autoZero"/>
        <c:auto val="1"/>
        <c:lblAlgn val="ctr"/>
        <c:lblOffset val="100"/>
        <c:noMultiLvlLbl val="0"/>
      </c:catAx>
      <c:valAx>
        <c:axId val="9956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15</c:v>
                </c:pt>
                <c:pt idx="1">
                  <c:v>8</c:v>
                </c:pt>
                <c:pt idx="2">
                  <c:v>16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20</c:v>
                </c:pt>
                <c:pt idx="1">
                  <c:v>10.667</c:v>
                </c:pt>
                <c:pt idx="2">
                  <c:v>21.332999999999998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8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18.462</c:v>
                </c:pt>
                <c:pt idx="1">
                  <c:v>7.6920000000000002</c:v>
                </c:pt>
                <c:pt idx="2">
                  <c:v>12.308</c:v>
                </c:pt>
                <c:pt idx="3">
                  <c:v>61.537999999999997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19</c:v>
                </c:pt>
                <c:pt idx="5">
                  <c:v>23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11</c:v>
                </c:pt>
                <c:pt idx="5">
                  <c:v>26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888960"/>
        <c:axId val="104898944"/>
      </c:barChart>
      <c:catAx>
        <c:axId val="10488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98944"/>
        <c:crosses val="autoZero"/>
        <c:auto val="1"/>
        <c:lblAlgn val="ctr"/>
        <c:lblOffset val="100"/>
        <c:noMultiLvlLbl val="0"/>
      </c:catAx>
      <c:valAx>
        <c:axId val="1048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8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2">
                  <c:v>19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18.667000000000002</c:v>
                </c:pt>
                <c:pt idx="1">
                  <c:v>14.667</c:v>
                </c:pt>
                <c:pt idx="2">
                  <c:v>25.332999999999998</c:v>
                </c:pt>
                <c:pt idx="3">
                  <c:v>41.332999999999998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14</c:v>
                </c:pt>
                <c:pt idx="1">
                  <c:v>7</c:v>
                </c:pt>
                <c:pt idx="2">
                  <c:v>11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21.538</c:v>
                </c:pt>
                <c:pt idx="1">
                  <c:v>10.769</c:v>
                </c:pt>
                <c:pt idx="2">
                  <c:v>16.922999999999998</c:v>
                </c:pt>
                <c:pt idx="3">
                  <c:v>50.768999999999998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17</c:v>
                </c:pt>
                <c:pt idx="1">
                  <c:v>6</c:v>
                </c:pt>
                <c:pt idx="2">
                  <c:v>24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22.667000000000002</c:v>
                </c:pt>
                <c:pt idx="1">
                  <c:v>8</c:v>
                </c:pt>
                <c:pt idx="2">
                  <c:v>32</c:v>
                </c:pt>
                <c:pt idx="3">
                  <c:v>37.332999999999998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20</c:v>
                </c:pt>
                <c:pt idx="1">
                  <c:v>9</c:v>
                </c:pt>
                <c:pt idx="2">
                  <c:v>15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30.768999999999998</c:v>
                </c:pt>
                <c:pt idx="1">
                  <c:v>13.846</c:v>
                </c:pt>
                <c:pt idx="2">
                  <c:v>23.077000000000002</c:v>
                </c:pt>
                <c:pt idx="3">
                  <c:v>32.308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11</c:v>
                </c:pt>
                <c:pt idx="4">
                  <c:v>24</c:v>
                </c:pt>
                <c:pt idx="5">
                  <c:v>20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657472"/>
        <c:axId val="107659264"/>
      </c:barChart>
      <c:catAx>
        <c:axId val="10765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59264"/>
        <c:crosses val="autoZero"/>
        <c:auto val="1"/>
        <c:lblAlgn val="ctr"/>
        <c:lblOffset val="100"/>
        <c:noMultiLvlLbl val="0"/>
      </c:catAx>
      <c:valAx>
        <c:axId val="10765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5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19</c:v>
                </c:pt>
                <c:pt idx="2">
                  <c:v>3</c:v>
                </c:pt>
                <c:pt idx="3">
                  <c:v>5</c:v>
                </c:pt>
                <c:pt idx="4">
                  <c:v>9</c:v>
                </c:pt>
                <c:pt idx="5">
                  <c:v>32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4</c:v>
                </c:pt>
                <c:pt idx="3">
                  <c:v>3</c:v>
                </c:pt>
                <c:pt idx="4">
                  <c:v>15</c:v>
                </c:pt>
                <c:pt idx="5">
                  <c:v>18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680448"/>
        <c:axId val="104694528"/>
      </c:barChart>
      <c:catAx>
        <c:axId val="10468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94528"/>
        <c:crosses val="autoZero"/>
        <c:auto val="1"/>
        <c:lblAlgn val="ctr"/>
        <c:lblOffset val="100"/>
        <c:noMultiLvlLbl val="0"/>
      </c:catAx>
      <c:valAx>
        <c:axId val="10469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8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1402</c:v>
                </c:pt>
                <c:pt idx="1">
                  <c:v>19</c:v>
                </c:pt>
                <c:pt idx="2">
                  <c:v>3</c:v>
                </c:pt>
                <c:pt idx="3">
                  <c:v>9</c:v>
                </c:pt>
                <c:pt idx="4">
                  <c:v>32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1411</c:v>
                </c:pt>
                <c:pt idx="1">
                  <c:v>14</c:v>
                </c:pt>
                <c:pt idx="2">
                  <c:v>4</c:v>
                </c:pt>
                <c:pt idx="3">
                  <c:v>15</c:v>
                </c:pt>
                <c:pt idx="4">
                  <c:v>18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763840"/>
        <c:axId val="95769728"/>
      </c:barChart>
      <c:catAx>
        <c:axId val="957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69728"/>
        <c:crosses val="autoZero"/>
        <c:auto val="1"/>
        <c:lblAlgn val="ctr"/>
        <c:lblOffset val="100"/>
        <c:noMultiLvlLbl val="0"/>
      </c:catAx>
      <c:valAx>
        <c:axId val="9576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6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2">
                  <c:v>9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10.959</c:v>
                </c:pt>
                <c:pt idx="1">
                  <c:v>26.027000000000001</c:v>
                </c:pt>
                <c:pt idx="2">
                  <c:v>12.329000000000001</c:v>
                </c:pt>
                <c:pt idx="3">
                  <c:v>50.685000000000002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7</c:v>
                </c:pt>
                <c:pt idx="1">
                  <c:v>14</c:v>
                </c:pt>
                <c:pt idx="2">
                  <c:v>15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11.29</c:v>
                </c:pt>
                <c:pt idx="1">
                  <c:v>22.581</c:v>
                </c:pt>
                <c:pt idx="2">
                  <c:v>24.193999999999999</c:v>
                </c:pt>
                <c:pt idx="3">
                  <c:v>41.935000000000002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1</c:v>
                </c:pt>
                <c:pt idx="3">
                  <c:v>6</c:v>
                </c:pt>
                <c:pt idx="4">
                  <c:v>9</c:v>
                </c:pt>
                <c:pt idx="5">
                  <c:v>29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23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789120"/>
        <c:axId val="104790656"/>
      </c:barChart>
      <c:catAx>
        <c:axId val="10478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90656"/>
        <c:crosses val="autoZero"/>
        <c:auto val="1"/>
        <c:lblAlgn val="ctr"/>
        <c:lblOffset val="100"/>
        <c:noMultiLvlLbl val="0"/>
      </c:catAx>
      <c:valAx>
        <c:axId val="10479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8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7</c:v>
                </c:pt>
                <c:pt idx="1">
                  <c:v>14</c:v>
                </c:pt>
                <c:pt idx="2">
                  <c:v>9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9.5890000000000004</c:v>
                </c:pt>
                <c:pt idx="1">
                  <c:v>19.178000000000001</c:v>
                </c:pt>
                <c:pt idx="2">
                  <c:v>12.329000000000001</c:v>
                </c:pt>
                <c:pt idx="3">
                  <c:v>58.904000000000003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5</c:v>
                </c:pt>
                <c:pt idx="1">
                  <c:v>14</c:v>
                </c:pt>
                <c:pt idx="2">
                  <c:v>7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8.0649999999999995</c:v>
                </c:pt>
                <c:pt idx="1">
                  <c:v>22.581</c:v>
                </c:pt>
                <c:pt idx="2">
                  <c:v>11.29</c:v>
                </c:pt>
                <c:pt idx="3">
                  <c:v>58.064999999999998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22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30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21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310656"/>
        <c:axId val="106312448"/>
      </c:barChart>
      <c:catAx>
        <c:axId val="1063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12448"/>
        <c:crosses val="autoZero"/>
        <c:auto val="1"/>
        <c:lblAlgn val="ctr"/>
        <c:lblOffset val="100"/>
        <c:noMultiLvlLbl val="0"/>
      </c:catAx>
      <c:valAx>
        <c:axId val="1063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4</c:v>
                </c:pt>
                <c:pt idx="1">
                  <c:v>22</c:v>
                </c:pt>
                <c:pt idx="2">
                  <c:v>7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5.4790000000000001</c:v>
                </c:pt>
                <c:pt idx="1">
                  <c:v>30.137</c:v>
                </c:pt>
                <c:pt idx="2">
                  <c:v>9.5890000000000004</c:v>
                </c:pt>
                <c:pt idx="3">
                  <c:v>54.795000000000002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7</c:v>
                </c:pt>
                <c:pt idx="1">
                  <c:v>15</c:v>
                </c:pt>
                <c:pt idx="2">
                  <c:v>6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11.29</c:v>
                </c:pt>
                <c:pt idx="1">
                  <c:v>24.193999999999999</c:v>
                </c:pt>
                <c:pt idx="2">
                  <c:v>9.6769999999999996</c:v>
                </c:pt>
                <c:pt idx="3">
                  <c:v>54.838999999999999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16</c:v>
                </c:pt>
                <c:pt idx="2">
                  <c:v>4</c:v>
                </c:pt>
                <c:pt idx="3">
                  <c:v>4</c:v>
                </c:pt>
                <c:pt idx="4">
                  <c:v>13</c:v>
                </c:pt>
                <c:pt idx="5">
                  <c:v>28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21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873408"/>
        <c:axId val="107874944"/>
      </c:barChart>
      <c:catAx>
        <c:axId val="10787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74944"/>
        <c:crosses val="autoZero"/>
        <c:auto val="1"/>
        <c:lblAlgn val="ctr"/>
        <c:lblOffset val="100"/>
        <c:noMultiLvlLbl val="0"/>
      </c:catAx>
      <c:valAx>
        <c:axId val="10787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7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8</c:v>
                </c:pt>
                <c:pt idx="1">
                  <c:v>16</c:v>
                </c:pt>
                <c:pt idx="2">
                  <c:v>13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10.959</c:v>
                </c:pt>
                <c:pt idx="1">
                  <c:v>21.917999999999999</c:v>
                </c:pt>
                <c:pt idx="2">
                  <c:v>17.808</c:v>
                </c:pt>
                <c:pt idx="3">
                  <c:v>49.314999999999998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13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25</c:v>
                </c:pt>
                <c:pt idx="2">
                  <c:v>19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737344"/>
        <c:axId val="95738880"/>
      </c:barChart>
      <c:catAx>
        <c:axId val="9573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38880"/>
        <c:crosses val="autoZero"/>
        <c:auto val="1"/>
        <c:lblAlgn val="ctr"/>
        <c:lblOffset val="100"/>
        <c:noMultiLvlLbl val="0"/>
      </c:catAx>
      <c:valAx>
        <c:axId val="9573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3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17.742000000000001</c:v>
                </c:pt>
                <c:pt idx="1">
                  <c:v>16.129000000000001</c:v>
                </c:pt>
                <c:pt idx="2">
                  <c:v>12.903</c:v>
                </c:pt>
                <c:pt idx="3">
                  <c:v>53.225999999999999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31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11</c:v>
                </c:pt>
                <c:pt idx="5">
                  <c:v>25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059648"/>
        <c:axId val="110777088"/>
      </c:barChart>
      <c:catAx>
        <c:axId val="10805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777088"/>
        <c:crosses val="autoZero"/>
        <c:auto val="1"/>
        <c:lblAlgn val="ctr"/>
        <c:lblOffset val="100"/>
        <c:noMultiLvlLbl val="0"/>
      </c:catAx>
      <c:valAx>
        <c:axId val="11077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5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5</c:v>
                </c:pt>
                <c:pt idx="1">
                  <c:v>15</c:v>
                </c:pt>
                <c:pt idx="2">
                  <c:v>10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6.8490000000000002</c:v>
                </c:pt>
                <c:pt idx="1">
                  <c:v>20.547999999999998</c:v>
                </c:pt>
                <c:pt idx="2">
                  <c:v>13.699</c:v>
                </c:pt>
                <c:pt idx="3">
                  <c:v>58.904000000000003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14.516</c:v>
                </c:pt>
                <c:pt idx="1">
                  <c:v>11.29</c:v>
                </c:pt>
                <c:pt idx="2">
                  <c:v>17.742000000000001</c:v>
                </c:pt>
                <c:pt idx="3">
                  <c:v>56.451999999999998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34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24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998080"/>
        <c:axId val="111999616"/>
      </c:barChart>
      <c:catAx>
        <c:axId val="1119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99616"/>
        <c:crosses val="autoZero"/>
        <c:auto val="1"/>
        <c:lblAlgn val="ctr"/>
        <c:lblOffset val="100"/>
        <c:noMultiLvlLbl val="0"/>
      </c:catAx>
      <c:valAx>
        <c:axId val="11199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6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8.2189999999999994</c:v>
                </c:pt>
                <c:pt idx="1">
                  <c:v>16.437999999999999</c:v>
                </c:pt>
                <c:pt idx="2">
                  <c:v>8.2189999999999994</c:v>
                </c:pt>
                <c:pt idx="3">
                  <c:v>67.123000000000005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12.903</c:v>
                </c:pt>
                <c:pt idx="1">
                  <c:v>9.6769999999999996</c:v>
                </c:pt>
                <c:pt idx="2">
                  <c:v>9.6769999999999996</c:v>
                </c:pt>
                <c:pt idx="3">
                  <c:v>67.742000000000004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3</c:v>
                </c:pt>
                <c:pt idx="3">
                  <c:v>1</c:v>
                </c:pt>
                <c:pt idx="4">
                  <c:v>13</c:v>
                </c:pt>
                <c:pt idx="5">
                  <c:v>30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2</c:v>
                </c:pt>
                <c:pt idx="3">
                  <c:v>7</c:v>
                </c:pt>
                <c:pt idx="4">
                  <c:v>10</c:v>
                </c:pt>
                <c:pt idx="5">
                  <c:v>20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13536"/>
        <c:axId val="110523520"/>
      </c:barChart>
      <c:catAx>
        <c:axId val="11051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23520"/>
        <c:crosses val="autoZero"/>
        <c:auto val="1"/>
        <c:lblAlgn val="ctr"/>
        <c:lblOffset val="100"/>
        <c:noMultiLvlLbl val="0"/>
      </c:catAx>
      <c:valAx>
        <c:axId val="11052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4</c:v>
                </c:pt>
                <c:pt idx="1">
                  <c:v>17</c:v>
                </c:pt>
                <c:pt idx="2">
                  <c:v>13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5.4790000000000001</c:v>
                </c:pt>
                <c:pt idx="1">
                  <c:v>23.288</c:v>
                </c:pt>
                <c:pt idx="2">
                  <c:v>17.808</c:v>
                </c:pt>
                <c:pt idx="3">
                  <c:v>53.424999999999997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14.516</c:v>
                </c:pt>
                <c:pt idx="1">
                  <c:v>17.742000000000001</c:v>
                </c:pt>
                <c:pt idx="2">
                  <c:v>16.129000000000001</c:v>
                </c:pt>
                <c:pt idx="3">
                  <c:v>51.613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37</c:v>
                </c:pt>
                <c:pt idx="2">
                  <c:v>13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49.332999999999998</c:v>
                </c:pt>
                <c:pt idx="2">
                  <c:v>17.332999999999998</c:v>
                </c:pt>
                <c:pt idx="3">
                  <c:v>33.332999999999998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38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28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195072"/>
        <c:axId val="112196608"/>
      </c:barChart>
      <c:catAx>
        <c:axId val="11219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6608"/>
        <c:crosses val="autoZero"/>
        <c:auto val="1"/>
        <c:lblAlgn val="ctr"/>
        <c:lblOffset val="100"/>
        <c:noMultiLvlLbl val="0"/>
      </c:catAx>
      <c:valAx>
        <c:axId val="11219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9.5890000000000004</c:v>
                </c:pt>
                <c:pt idx="1">
                  <c:v>9.5890000000000004</c:v>
                </c:pt>
                <c:pt idx="2">
                  <c:v>10.959</c:v>
                </c:pt>
                <c:pt idx="3">
                  <c:v>69.863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11.29</c:v>
                </c:pt>
                <c:pt idx="1">
                  <c:v>3.226</c:v>
                </c:pt>
                <c:pt idx="2">
                  <c:v>12.903</c:v>
                </c:pt>
                <c:pt idx="3">
                  <c:v>72.581000000000003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16</c:v>
                </c:pt>
                <c:pt idx="5">
                  <c:v>33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27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385472"/>
        <c:axId val="113387008"/>
      </c:barChart>
      <c:catAx>
        <c:axId val="11338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87008"/>
        <c:crosses val="autoZero"/>
        <c:auto val="1"/>
        <c:lblAlgn val="ctr"/>
        <c:lblOffset val="100"/>
        <c:noMultiLvlLbl val="0"/>
      </c:catAx>
      <c:valAx>
        <c:axId val="11338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8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16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4.1100000000000003</c:v>
                </c:pt>
                <c:pt idx="1">
                  <c:v>6.8490000000000002</c:v>
                </c:pt>
                <c:pt idx="2">
                  <c:v>21.917999999999999</c:v>
                </c:pt>
                <c:pt idx="3">
                  <c:v>67.123000000000005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12.903</c:v>
                </c:pt>
                <c:pt idx="1">
                  <c:v>4.8390000000000004</c:v>
                </c:pt>
                <c:pt idx="2">
                  <c:v>12.903</c:v>
                </c:pt>
                <c:pt idx="3">
                  <c:v>69.355000000000004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  <c:pt idx="4">
                  <c:v>12</c:v>
                </c:pt>
                <c:pt idx="5">
                  <c:v>33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21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556096"/>
        <c:axId val="113566080"/>
      </c:barChart>
      <c:catAx>
        <c:axId val="11355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66080"/>
        <c:crosses val="autoZero"/>
        <c:auto val="1"/>
        <c:lblAlgn val="ctr"/>
        <c:lblOffset val="100"/>
        <c:noMultiLvlLbl val="0"/>
      </c:catAx>
      <c:valAx>
        <c:axId val="11356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5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11</c:v>
                </c:pt>
                <c:pt idx="1">
                  <c:v>5</c:v>
                </c:pt>
                <c:pt idx="2">
                  <c:v>8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17.742000000000001</c:v>
                </c:pt>
                <c:pt idx="1">
                  <c:v>8.0649999999999995</c:v>
                </c:pt>
                <c:pt idx="2">
                  <c:v>12.903</c:v>
                </c:pt>
                <c:pt idx="3">
                  <c:v>61.29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9.5890000000000004</c:v>
                </c:pt>
                <c:pt idx="1">
                  <c:v>10.959</c:v>
                </c:pt>
                <c:pt idx="2">
                  <c:v>16.437999999999999</c:v>
                </c:pt>
                <c:pt idx="3">
                  <c:v>63.014000000000003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21</c:v>
                </c:pt>
                <c:pt idx="2">
                  <c:v>19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32.308</c:v>
                </c:pt>
                <c:pt idx="2">
                  <c:v>29.231000000000002</c:v>
                </c:pt>
                <c:pt idx="3">
                  <c:v>38.462000000000003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47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32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275328"/>
        <c:axId val="104285312"/>
      </c:barChart>
      <c:catAx>
        <c:axId val="10427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85312"/>
        <c:crosses val="autoZero"/>
        <c:auto val="1"/>
        <c:lblAlgn val="ctr"/>
        <c:lblOffset val="100"/>
        <c:noMultiLvlLbl val="0"/>
      </c:catAx>
      <c:valAx>
        <c:axId val="10428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7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32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49.231000000000002</c:v>
                </c:pt>
                <c:pt idx="1">
                  <c:v>50.768999999999998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47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62.667000000000002</c:v>
                </c:pt>
                <c:pt idx="1">
                  <c:v>37.332999999999998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13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26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435264"/>
        <c:axId val="99436800"/>
      </c:barChart>
      <c:catAx>
        <c:axId val="9943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36800"/>
        <c:crosses val="autoZero"/>
        <c:auto val="1"/>
        <c:lblAlgn val="ctr"/>
        <c:lblOffset val="100"/>
        <c:noMultiLvlLbl val="0"/>
      </c:catAx>
      <c:valAx>
        <c:axId val="9943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3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141" totalsRowShown="0" headerRowDxfId="31" dataDxfId="30">
  <autoFilter ref="A1:H141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136" totalsRowShown="0" headerRowDxfId="21" dataDxfId="20">
  <autoFilter ref="A1:L136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"/>
  <sheetViews>
    <sheetView zoomScaleNormal="100" workbookViewId="0">
      <selection activeCell="J10" sqref="J10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13</v>
      </c>
      <c r="H2" s="79" t="s">
        <v>13</v>
      </c>
    </row>
    <row r="3" spans="1:10">
      <c r="A3" s="114" t="s">
        <v>8</v>
      </c>
      <c r="B3" s="114" t="s">
        <v>9</v>
      </c>
      <c r="C3" s="79" t="s">
        <v>10</v>
      </c>
      <c r="D3" s="79" t="s">
        <v>11</v>
      </c>
      <c r="E3" s="79" t="s">
        <v>12</v>
      </c>
      <c r="F3" s="79" t="s">
        <v>13</v>
      </c>
      <c r="G3" s="79" t="s">
        <v>14</v>
      </c>
      <c r="H3" s="79" t="s">
        <v>13</v>
      </c>
    </row>
    <row r="4" spans="1:10">
      <c r="A4" s="114" t="s">
        <v>15</v>
      </c>
      <c r="B4" s="114" t="s">
        <v>9</v>
      </c>
      <c r="C4" s="79" t="s">
        <v>16</v>
      </c>
      <c r="D4" s="79" t="s">
        <v>17</v>
      </c>
      <c r="E4" s="79" t="s">
        <v>12</v>
      </c>
      <c r="F4" s="79" t="s">
        <v>13</v>
      </c>
      <c r="G4" s="79" t="s">
        <v>18</v>
      </c>
      <c r="H4" s="79" t="s">
        <v>18</v>
      </c>
    </row>
    <row r="5" spans="1:10">
      <c r="A5" s="114" t="s">
        <v>8</v>
      </c>
      <c r="B5" s="114" t="s">
        <v>9</v>
      </c>
      <c r="C5" s="79" t="s">
        <v>10</v>
      </c>
      <c r="D5" s="79" t="s">
        <v>11</v>
      </c>
      <c r="E5" s="79" t="s">
        <v>19</v>
      </c>
      <c r="F5" s="79" t="s">
        <v>13</v>
      </c>
      <c r="G5" s="79" t="s">
        <v>13</v>
      </c>
      <c r="H5" s="79" t="s">
        <v>18</v>
      </c>
    </row>
    <row r="6" spans="1:10">
      <c r="A6" s="114" t="s">
        <v>8</v>
      </c>
      <c r="B6" s="114" t="s">
        <v>9</v>
      </c>
      <c r="C6" s="79" t="s">
        <v>16</v>
      </c>
      <c r="D6" s="79" t="s">
        <v>17</v>
      </c>
      <c r="E6" s="79" t="s">
        <v>12</v>
      </c>
      <c r="F6" s="79" t="s">
        <v>20</v>
      </c>
      <c r="G6" s="79" t="s">
        <v>20</v>
      </c>
      <c r="H6" s="79" t="s">
        <v>20</v>
      </c>
    </row>
    <row r="7" spans="1:10">
      <c r="A7" s="114" t="s">
        <v>8</v>
      </c>
      <c r="B7" s="114" t="s">
        <v>9</v>
      </c>
      <c r="C7" s="79" t="s">
        <v>21</v>
      </c>
      <c r="D7" s="79" t="s">
        <v>17</v>
      </c>
      <c r="E7" s="79" t="s">
        <v>12</v>
      </c>
      <c r="F7" s="79" t="s">
        <v>18</v>
      </c>
      <c r="G7" s="79" t="s">
        <v>22</v>
      </c>
      <c r="H7" s="79" t="s">
        <v>22</v>
      </c>
    </row>
    <row r="8" spans="1:10">
      <c r="A8" s="114" t="s">
        <v>15</v>
      </c>
      <c r="B8" s="114" t="s">
        <v>9</v>
      </c>
      <c r="C8" s="79" t="s">
        <v>10</v>
      </c>
      <c r="D8" s="79" t="s">
        <v>11</v>
      </c>
      <c r="E8" s="79" t="s">
        <v>12</v>
      </c>
      <c r="F8" s="79" t="s">
        <v>14</v>
      </c>
      <c r="G8" s="79" t="s">
        <v>14</v>
      </c>
      <c r="H8" s="79" t="s">
        <v>14</v>
      </c>
    </row>
    <row r="9" spans="1:10">
      <c r="A9" s="114" t="s">
        <v>8</v>
      </c>
      <c r="B9" s="114" t="s">
        <v>9</v>
      </c>
      <c r="C9" s="79" t="s">
        <v>16</v>
      </c>
      <c r="D9" s="79" t="s">
        <v>17</v>
      </c>
      <c r="E9" s="79" t="s">
        <v>12</v>
      </c>
      <c r="F9" s="79" t="s">
        <v>13</v>
      </c>
      <c r="G9" s="79" t="s">
        <v>22</v>
      </c>
      <c r="H9" s="79" t="s">
        <v>22</v>
      </c>
    </row>
    <row r="10" spans="1:10">
      <c r="A10" s="114" t="s">
        <v>15</v>
      </c>
      <c r="B10" s="114" t="s">
        <v>9</v>
      </c>
      <c r="C10" s="79" t="s">
        <v>16</v>
      </c>
      <c r="D10" s="79" t="s">
        <v>17</v>
      </c>
      <c r="E10" s="79" t="s">
        <v>12</v>
      </c>
      <c r="F10" s="79" t="s">
        <v>20</v>
      </c>
      <c r="G10" s="79" t="s">
        <v>20</v>
      </c>
      <c r="H10" s="79" t="s">
        <v>20</v>
      </c>
    </row>
    <row r="11" spans="1:10">
      <c r="A11" s="114" t="s">
        <v>15</v>
      </c>
      <c r="B11" s="114" t="s">
        <v>9</v>
      </c>
      <c r="C11" s="79" t="s">
        <v>16</v>
      </c>
      <c r="D11" s="79" t="s">
        <v>17</v>
      </c>
      <c r="E11" s="79" t="s">
        <v>12</v>
      </c>
      <c r="F11" s="79" t="s">
        <v>14</v>
      </c>
      <c r="G11" s="79" t="s">
        <v>18</v>
      </c>
      <c r="H11" s="79" t="s">
        <v>14</v>
      </c>
    </row>
    <row r="12" spans="1:10">
      <c r="A12" s="114" t="s">
        <v>15</v>
      </c>
      <c r="B12" s="114" t="s">
        <v>9</v>
      </c>
      <c r="C12" s="79" t="s">
        <v>16</v>
      </c>
      <c r="D12" s="79" t="s">
        <v>17</v>
      </c>
      <c r="E12" s="79" t="s">
        <v>12</v>
      </c>
      <c r="F12" s="79" t="s">
        <v>13</v>
      </c>
      <c r="G12" s="79" t="s">
        <v>18</v>
      </c>
      <c r="H12" s="79" t="s">
        <v>18</v>
      </c>
    </row>
    <row r="13" spans="1:10">
      <c r="A13" s="114" t="s">
        <v>8</v>
      </c>
      <c r="B13" s="114" t="s">
        <v>9</v>
      </c>
      <c r="C13" s="79" t="s">
        <v>10</v>
      </c>
      <c r="D13" s="79" t="s">
        <v>11</v>
      </c>
      <c r="E13" s="79" t="s">
        <v>19</v>
      </c>
      <c r="F13" s="79" t="s">
        <v>13</v>
      </c>
      <c r="G13" s="79" t="s">
        <v>13</v>
      </c>
      <c r="H13" s="79" t="s">
        <v>18</v>
      </c>
    </row>
    <row r="14" spans="1:10">
      <c r="A14" s="114" t="s">
        <v>15</v>
      </c>
      <c r="B14" s="114" t="s">
        <v>9</v>
      </c>
      <c r="C14" s="79" t="s">
        <v>16</v>
      </c>
      <c r="D14" s="79" t="s">
        <v>17</v>
      </c>
      <c r="E14" s="79" t="s">
        <v>12</v>
      </c>
      <c r="F14" s="79" t="s">
        <v>20</v>
      </c>
      <c r="G14" s="79" t="s">
        <v>20</v>
      </c>
      <c r="H14" s="79" t="s">
        <v>20</v>
      </c>
    </row>
    <row r="15" spans="1:10">
      <c r="A15" s="114" t="s">
        <v>8</v>
      </c>
      <c r="B15" s="114" t="s">
        <v>9</v>
      </c>
      <c r="C15" s="79" t="s">
        <v>10</v>
      </c>
      <c r="D15" s="79" t="s">
        <v>11</v>
      </c>
      <c r="E15" s="79" t="s">
        <v>19</v>
      </c>
      <c r="F15" s="79" t="s">
        <v>23</v>
      </c>
      <c r="G15" s="79" t="s">
        <v>22</v>
      </c>
      <c r="H15" s="79" t="s">
        <v>22</v>
      </c>
    </row>
    <row r="16" spans="1:10">
      <c r="A16" s="114" t="s">
        <v>8</v>
      </c>
      <c r="B16" s="114" t="s">
        <v>9</v>
      </c>
      <c r="C16" s="79" t="s">
        <v>10</v>
      </c>
      <c r="D16" s="79" t="s">
        <v>11</v>
      </c>
      <c r="E16" s="79" t="s">
        <v>19</v>
      </c>
      <c r="F16" s="79" t="s">
        <v>22</v>
      </c>
      <c r="G16" s="79" t="s">
        <v>13</v>
      </c>
      <c r="H16" s="79" t="s">
        <v>18</v>
      </c>
    </row>
    <row r="17" spans="1:8">
      <c r="A17" s="114" t="s">
        <v>8</v>
      </c>
      <c r="B17" s="114" t="s">
        <v>9</v>
      </c>
      <c r="C17" s="79" t="s">
        <v>10</v>
      </c>
      <c r="D17" s="79" t="s">
        <v>11</v>
      </c>
      <c r="E17" s="79" t="s">
        <v>19</v>
      </c>
      <c r="F17" s="79" t="s">
        <v>13</v>
      </c>
      <c r="G17" s="79" t="s">
        <v>13</v>
      </c>
      <c r="H17" s="79" t="s">
        <v>13</v>
      </c>
    </row>
    <row r="18" spans="1:8">
      <c r="A18" s="114" t="s">
        <v>15</v>
      </c>
      <c r="B18" s="114" t="s">
        <v>9</v>
      </c>
      <c r="C18" s="79" t="s">
        <v>16</v>
      </c>
      <c r="D18" s="79" t="s">
        <v>17</v>
      </c>
      <c r="E18" s="79" t="s">
        <v>12</v>
      </c>
      <c r="F18" s="79" t="s">
        <v>20</v>
      </c>
      <c r="G18" s="79" t="s">
        <v>20</v>
      </c>
      <c r="H18" s="79" t="s">
        <v>20</v>
      </c>
    </row>
    <row r="19" spans="1:8">
      <c r="A19" s="114" t="s">
        <v>15</v>
      </c>
      <c r="B19" s="114" t="s">
        <v>9</v>
      </c>
      <c r="C19" s="79" t="s">
        <v>16</v>
      </c>
      <c r="D19" s="79" t="s">
        <v>17</v>
      </c>
      <c r="E19" s="79" t="s">
        <v>12</v>
      </c>
      <c r="F19" s="79" t="s">
        <v>18</v>
      </c>
      <c r="G19" s="79" t="s">
        <v>22</v>
      </c>
      <c r="H19" s="79" t="s">
        <v>22</v>
      </c>
    </row>
    <row r="20" spans="1:8">
      <c r="A20" s="114" t="s">
        <v>8</v>
      </c>
      <c r="B20" s="114" t="s">
        <v>9</v>
      </c>
      <c r="C20" s="79" t="s">
        <v>16</v>
      </c>
      <c r="D20" s="79" t="s">
        <v>17</v>
      </c>
      <c r="E20" s="79" t="s">
        <v>12</v>
      </c>
      <c r="F20" s="79" t="s">
        <v>23</v>
      </c>
      <c r="G20" s="79" t="s">
        <v>23</v>
      </c>
      <c r="H20" s="79" t="s">
        <v>23</v>
      </c>
    </row>
    <row r="21" spans="1:8">
      <c r="A21" s="114" t="s">
        <v>15</v>
      </c>
      <c r="B21" s="114" t="s">
        <v>9</v>
      </c>
      <c r="C21" s="79" t="s">
        <v>16</v>
      </c>
      <c r="D21" s="79" t="s">
        <v>17</v>
      </c>
      <c r="E21" s="79" t="s">
        <v>12</v>
      </c>
      <c r="F21" s="79" t="s">
        <v>18</v>
      </c>
      <c r="G21" s="79" t="s">
        <v>20</v>
      </c>
      <c r="H21" s="79" t="s">
        <v>22</v>
      </c>
    </row>
    <row r="22" spans="1:8">
      <c r="A22" s="114" t="s">
        <v>8</v>
      </c>
      <c r="B22" s="114" t="s">
        <v>9</v>
      </c>
      <c r="C22" s="79" t="s">
        <v>16</v>
      </c>
      <c r="D22" s="79" t="s">
        <v>17</v>
      </c>
      <c r="E22" s="79" t="s">
        <v>12</v>
      </c>
      <c r="F22" s="79" t="s">
        <v>22</v>
      </c>
      <c r="G22" s="79" t="s">
        <v>23</v>
      </c>
      <c r="H22" s="79" t="s">
        <v>23</v>
      </c>
    </row>
    <row r="23" spans="1:8">
      <c r="A23" s="114" t="s">
        <v>15</v>
      </c>
      <c r="B23" s="114" t="s">
        <v>9</v>
      </c>
      <c r="C23" s="79" t="s">
        <v>16</v>
      </c>
      <c r="D23" s="79" t="s">
        <v>17</v>
      </c>
      <c r="E23" s="79" t="s">
        <v>12</v>
      </c>
      <c r="F23" s="79" t="s">
        <v>22</v>
      </c>
      <c r="G23" s="79" t="s">
        <v>22</v>
      </c>
      <c r="H23" s="79" t="s">
        <v>22</v>
      </c>
    </row>
    <row r="24" spans="1:8">
      <c r="A24" s="114" t="s">
        <v>8</v>
      </c>
      <c r="B24" s="114" t="s">
        <v>9</v>
      </c>
      <c r="C24" s="79" t="s">
        <v>21</v>
      </c>
      <c r="D24" s="79" t="s">
        <v>11</v>
      </c>
      <c r="E24" s="79" t="s">
        <v>12</v>
      </c>
      <c r="F24" s="79" t="s">
        <v>14</v>
      </c>
      <c r="G24" s="79" t="s">
        <v>14</v>
      </c>
      <c r="H24" s="79" t="s">
        <v>13</v>
      </c>
    </row>
    <row r="25" spans="1:8">
      <c r="A25" s="114" t="s">
        <v>15</v>
      </c>
      <c r="B25" s="114" t="s">
        <v>9</v>
      </c>
      <c r="C25" s="79" t="s">
        <v>16</v>
      </c>
      <c r="D25" s="79" t="s">
        <v>17</v>
      </c>
      <c r="E25" s="79" t="s">
        <v>12</v>
      </c>
      <c r="F25" s="79" t="s">
        <v>13</v>
      </c>
      <c r="G25" s="79" t="s">
        <v>23</v>
      </c>
      <c r="H25" s="79" t="s">
        <v>13</v>
      </c>
    </row>
    <row r="26" spans="1:8">
      <c r="A26" s="114" t="s">
        <v>8</v>
      </c>
      <c r="B26" s="114" t="s">
        <v>9</v>
      </c>
      <c r="C26" s="79" t="s">
        <v>21</v>
      </c>
      <c r="D26" s="79" t="s">
        <v>11</v>
      </c>
      <c r="E26" s="79" t="s">
        <v>19</v>
      </c>
      <c r="F26" s="79" t="s">
        <v>14</v>
      </c>
      <c r="G26" s="79" t="s">
        <v>13</v>
      </c>
      <c r="H26" s="79" t="s">
        <v>14</v>
      </c>
    </row>
    <row r="27" spans="1:8">
      <c r="A27" s="114" t="s">
        <v>15</v>
      </c>
      <c r="B27" s="114" t="s">
        <v>9</v>
      </c>
      <c r="C27" s="79" t="s">
        <v>10</v>
      </c>
      <c r="D27" s="79" t="s">
        <v>11</v>
      </c>
      <c r="E27" s="79" t="s">
        <v>12</v>
      </c>
      <c r="F27" s="79" t="s">
        <v>18</v>
      </c>
      <c r="G27" s="79" t="s">
        <v>18</v>
      </c>
      <c r="H27" s="79" t="s">
        <v>13</v>
      </c>
    </row>
    <row r="28" spans="1:8">
      <c r="A28" s="114" t="s">
        <v>15</v>
      </c>
      <c r="B28" s="114" t="s">
        <v>9</v>
      </c>
      <c r="C28" s="79" t="s">
        <v>10</v>
      </c>
      <c r="D28" s="79" t="s">
        <v>11</v>
      </c>
      <c r="E28" s="79" t="s">
        <v>19</v>
      </c>
      <c r="F28" s="79" t="s">
        <v>18</v>
      </c>
      <c r="G28" s="79" t="s">
        <v>13</v>
      </c>
      <c r="H28" s="79" t="s">
        <v>14</v>
      </c>
    </row>
    <row r="29" spans="1:8">
      <c r="A29" s="114" t="s">
        <v>15</v>
      </c>
      <c r="B29" s="114" t="s">
        <v>9</v>
      </c>
      <c r="C29" s="79" t="s">
        <v>16</v>
      </c>
      <c r="D29" s="79" t="s">
        <v>17</v>
      </c>
      <c r="E29" s="79" t="s">
        <v>12</v>
      </c>
      <c r="F29" s="79" t="s">
        <v>18</v>
      </c>
      <c r="G29" s="79" t="s">
        <v>18</v>
      </c>
      <c r="H29" s="79" t="s">
        <v>13</v>
      </c>
    </row>
    <row r="30" spans="1:8">
      <c r="A30" s="114" t="s">
        <v>15</v>
      </c>
      <c r="B30" s="114" t="s">
        <v>9</v>
      </c>
      <c r="C30" s="79" t="s">
        <v>10</v>
      </c>
      <c r="D30" s="79" t="s">
        <v>17</v>
      </c>
      <c r="E30" s="79" t="s">
        <v>12</v>
      </c>
      <c r="F30" s="79" t="s">
        <v>14</v>
      </c>
      <c r="G30" s="79" t="s">
        <v>14</v>
      </c>
      <c r="H30" s="79" t="s">
        <v>14</v>
      </c>
    </row>
    <row r="31" spans="1:8">
      <c r="A31" s="114" t="s">
        <v>8</v>
      </c>
      <c r="B31" s="114" t="s">
        <v>9</v>
      </c>
      <c r="C31" s="79" t="s">
        <v>16</v>
      </c>
      <c r="D31" s="79" t="s">
        <v>11</v>
      </c>
      <c r="E31" s="79" t="s">
        <v>12</v>
      </c>
      <c r="F31" s="79" t="s">
        <v>20</v>
      </c>
      <c r="G31" s="79" t="s">
        <v>20</v>
      </c>
      <c r="H31" s="79" t="s">
        <v>20</v>
      </c>
    </row>
    <row r="32" spans="1:8">
      <c r="A32" s="114" t="s">
        <v>8</v>
      </c>
      <c r="B32" s="114" t="s">
        <v>9</v>
      </c>
      <c r="C32" s="79" t="s">
        <v>10</v>
      </c>
      <c r="D32" s="79" t="s">
        <v>11</v>
      </c>
      <c r="E32" s="79" t="s">
        <v>19</v>
      </c>
      <c r="F32" s="79" t="s">
        <v>13</v>
      </c>
      <c r="G32" s="79" t="s">
        <v>13</v>
      </c>
      <c r="H32" s="79" t="s">
        <v>13</v>
      </c>
    </row>
    <row r="33" spans="1:8">
      <c r="A33" s="114" t="s">
        <v>15</v>
      </c>
      <c r="B33" s="114" t="s">
        <v>9</v>
      </c>
      <c r="C33" s="79" t="s">
        <v>16</v>
      </c>
      <c r="D33" s="79" t="s">
        <v>17</v>
      </c>
      <c r="E33" s="79" t="s">
        <v>12</v>
      </c>
      <c r="F33" s="79" t="s">
        <v>22</v>
      </c>
      <c r="G33" s="79" t="s">
        <v>22</v>
      </c>
      <c r="H33" s="79" t="s">
        <v>18</v>
      </c>
    </row>
    <row r="34" spans="1:8">
      <c r="A34" s="114" t="s">
        <v>15</v>
      </c>
      <c r="B34" s="114" t="s">
        <v>9</v>
      </c>
      <c r="C34" s="79" t="s">
        <v>16</v>
      </c>
      <c r="D34" s="79" t="s">
        <v>17</v>
      </c>
      <c r="E34" s="79" t="s">
        <v>12</v>
      </c>
      <c r="F34" s="79" t="s">
        <v>18</v>
      </c>
      <c r="G34" s="79" t="s">
        <v>18</v>
      </c>
      <c r="H34" s="79" t="s">
        <v>18</v>
      </c>
    </row>
    <row r="35" spans="1:8">
      <c r="A35" s="114" t="s">
        <v>8</v>
      </c>
      <c r="B35" s="114" t="s">
        <v>9</v>
      </c>
      <c r="C35" s="79" t="s">
        <v>10</v>
      </c>
      <c r="D35" s="79" t="s">
        <v>11</v>
      </c>
      <c r="E35" s="79" t="s">
        <v>19</v>
      </c>
      <c r="F35" s="79" t="s">
        <v>13</v>
      </c>
      <c r="G35" s="79" t="s">
        <v>13</v>
      </c>
      <c r="H35" s="79" t="s">
        <v>18</v>
      </c>
    </row>
    <row r="36" spans="1:8">
      <c r="A36" s="114" t="s">
        <v>15</v>
      </c>
      <c r="B36" s="114" t="s">
        <v>9</v>
      </c>
      <c r="C36" s="79" t="s">
        <v>10</v>
      </c>
      <c r="D36" s="79" t="s">
        <v>11</v>
      </c>
      <c r="E36" s="79" t="s">
        <v>19</v>
      </c>
      <c r="F36" s="79" t="s">
        <v>14</v>
      </c>
      <c r="G36" s="79" t="s">
        <v>14</v>
      </c>
      <c r="H36" s="79" t="s">
        <v>14</v>
      </c>
    </row>
    <row r="37" spans="1:8">
      <c r="A37" s="114" t="s">
        <v>8</v>
      </c>
      <c r="B37" s="114" t="s">
        <v>9</v>
      </c>
      <c r="C37" s="79" t="s">
        <v>10</v>
      </c>
      <c r="D37" s="79" t="s">
        <v>11</v>
      </c>
      <c r="E37" s="79" t="s">
        <v>19</v>
      </c>
      <c r="F37" s="79" t="s">
        <v>14</v>
      </c>
      <c r="G37" s="79" t="s">
        <v>14</v>
      </c>
      <c r="H37" s="79" t="s">
        <v>14</v>
      </c>
    </row>
    <row r="38" spans="1:8">
      <c r="A38" s="114" t="s">
        <v>15</v>
      </c>
      <c r="B38" s="114" t="s">
        <v>9</v>
      </c>
      <c r="C38" s="79" t="s">
        <v>16</v>
      </c>
      <c r="D38" s="79" t="s">
        <v>17</v>
      </c>
      <c r="E38" s="79" t="s">
        <v>12</v>
      </c>
      <c r="F38" s="79" t="s">
        <v>13</v>
      </c>
      <c r="G38" s="79" t="s">
        <v>13</v>
      </c>
      <c r="H38" s="79" t="s">
        <v>13</v>
      </c>
    </row>
    <row r="39" spans="1:8">
      <c r="A39" s="114" t="s">
        <v>15</v>
      </c>
      <c r="B39" s="114" t="s">
        <v>9</v>
      </c>
      <c r="C39" s="79" t="s">
        <v>16</v>
      </c>
      <c r="D39" s="79" t="s">
        <v>17</v>
      </c>
      <c r="E39" s="79" t="s">
        <v>12</v>
      </c>
      <c r="F39" s="79" t="s">
        <v>20</v>
      </c>
      <c r="G39" s="79" t="s">
        <v>20</v>
      </c>
      <c r="H39" s="79" t="s">
        <v>20</v>
      </c>
    </row>
    <row r="40" spans="1:8">
      <c r="A40" s="114" t="s">
        <v>15</v>
      </c>
      <c r="B40" s="114" t="s">
        <v>9</v>
      </c>
      <c r="C40" s="79" t="s">
        <v>10</v>
      </c>
      <c r="D40" s="79" t="s">
        <v>11</v>
      </c>
      <c r="E40" s="79" t="s">
        <v>12</v>
      </c>
      <c r="F40" s="79" t="s">
        <v>13</v>
      </c>
      <c r="G40" s="79" t="s">
        <v>13</v>
      </c>
      <c r="H40" s="79" t="s">
        <v>13</v>
      </c>
    </row>
    <row r="41" spans="1:8">
      <c r="A41" s="114" t="s">
        <v>15</v>
      </c>
      <c r="B41" s="114" t="s">
        <v>9</v>
      </c>
      <c r="C41" s="79" t="s">
        <v>10</v>
      </c>
      <c r="D41" s="79" t="s">
        <v>11</v>
      </c>
      <c r="E41" s="79" t="s">
        <v>19</v>
      </c>
      <c r="F41" s="79" t="s">
        <v>13</v>
      </c>
      <c r="G41" s="79" t="s">
        <v>14</v>
      </c>
      <c r="H41" s="79" t="s">
        <v>13</v>
      </c>
    </row>
    <row r="42" spans="1:8">
      <c r="A42" s="114" t="s">
        <v>15</v>
      </c>
      <c r="B42" s="114" t="s">
        <v>9</v>
      </c>
      <c r="C42" s="79" t="s">
        <v>16</v>
      </c>
      <c r="D42" s="79" t="s">
        <v>17</v>
      </c>
      <c r="E42" s="79" t="s">
        <v>12</v>
      </c>
      <c r="F42" s="79" t="s">
        <v>23</v>
      </c>
      <c r="G42" s="79" t="s">
        <v>23</v>
      </c>
      <c r="H42" s="79" t="s">
        <v>23</v>
      </c>
    </row>
    <row r="43" spans="1:8">
      <c r="A43" s="114" t="s">
        <v>8</v>
      </c>
      <c r="B43" s="114" t="s">
        <v>9</v>
      </c>
      <c r="C43" s="79" t="s">
        <v>21</v>
      </c>
      <c r="D43" s="79" t="s">
        <v>17</v>
      </c>
      <c r="E43" s="79" t="s">
        <v>12</v>
      </c>
      <c r="F43" s="79" t="s">
        <v>22</v>
      </c>
      <c r="G43" s="79" t="s">
        <v>22</v>
      </c>
      <c r="H43" s="79" t="s">
        <v>22</v>
      </c>
    </row>
    <row r="44" spans="1:8">
      <c r="A44" s="114" t="s">
        <v>8</v>
      </c>
      <c r="B44" s="114" t="s">
        <v>9</v>
      </c>
      <c r="C44" s="79" t="s">
        <v>10</v>
      </c>
      <c r="D44" s="79" t="s">
        <v>11</v>
      </c>
      <c r="E44" s="79" t="s">
        <v>19</v>
      </c>
      <c r="F44" s="79" t="s">
        <v>13</v>
      </c>
      <c r="G44" s="79" t="s">
        <v>13</v>
      </c>
      <c r="H44" s="79" t="s">
        <v>13</v>
      </c>
    </row>
    <row r="45" spans="1:8">
      <c r="A45" s="114" t="s">
        <v>15</v>
      </c>
      <c r="B45" s="114" t="s">
        <v>9</v>
      </c>
      <c r="C45" s="79" t="s">
        <v>16</v>
      </c>
      <c r="D45" s="79" t="s">
        <v>17</v>
      </c>
      <c r="E45" s="79" t="s">
        <v>12</v>
      </c>
      <c r="F45" s="79" t="s">
        <v>23</v>
      </c>
      <c r="G45" s="79" t="s">
        <v>20</v>
      </c>
      <c r="H45" s="79" t="s">
        <v>23</v>
      </c>
    </row>
    <row r="46" spans="1:8">
      <c r="A46" s="114" t="s">
        <v>8</v>
      </c>
      <c r="B46" s="114" t="s">
        <v>9</v>
      </c>
      <c r="C46" s="79" t="s">
        <v>21</v>
      </c>
      <c r="D46" s="79" t="s">
        <v>17</v>
      </c>
      <c r="E46" s="79" t="s">
        <v>12</v>
      </c>
      <c r="F46" s="79" t="s">
        <v>18</v>
      </c>
      <c r="G46" s="79" t="s">
        <v>18</v>
      </c>
      <c r="H46" s="79" t="s">
        <v>18</v>
      </c>
    </row>
    <row r="47" spans="1:8">
      <c r="A47" s="114" t="s">
        <v>8</v>
      </c>
      <c r="B47" s="114" t="s">
        <v>9</v>
      </c>
      <c r="C47" s="79" t="s">
        <v>16</v>
      </c>
      <c r="D47" s="79" t="s">
        <v>17</v>
      </c>
      <c r="E47" s="79" t="s">
        <v>12</v>
      </c>
      <c r="F47" s="79" t="s">
        <v>20</v>
      </c>
      <c r="G47" s="79" t="s">
        <v>20</v>
      </c>
      <c r="H47" s="79" t="s">
        <v>20</v>
      </c>
    </row>
    <row r="48" spans="1:8">
      <c r="A48" s="114" t="s">
        <v>8</v>
      </c>
      <c r="B48" s="114" t="s">
        <v>9</v>
      </c>
      <c r="C48" s="79" t="s">
        <v>10</v>
      </c>
      <c r="D48" s="79" t="s">
        <v>11</v>
      </c>
      <c r="E48" s="79" t="s">
        <v>12</v>
      </c>
      <c r="F48" s="79" t="s">
        <v>13</v>
      </c>
      <c r="G48" s="79" t="s">
        <v>18</v>
      </c>
      <c r="H48" s="79" t="s">
        <v>22</v>
      </c>
    </row>
    <row r="49" spans="1:8">
      <c r="A49" s="114" t="s">
        <v>15</v>
      </c>
      <c r="B49" s="114" t="s">
        <v>9</v>
      </c>
      <c r="C49" s="79" t="s">
        <v>10</v>
      </c>
      <c r="D49" s="79" t="s">
        <v>11</v>
      </c>
      <c r="E49" s="79" t="s">
        <v>19</v>
      </c>
      <c r="F49" s="79" t="s">
        <v>18</v>
      </c>
      <c r="G49" s="79" t="s">
        <v>13</v>
      </c>
      <c r="H49" s="79" t="s">
        <v>13</v>
      </c>
    </row>
    <row r="50" spans="1:8">
      <c r="A50" s="114" t="s">
        <v>15</v>
      </c>
      <c r="B50" s="114" t="s">
        <v>9</v>
      </c>
      <c r="C50" s="79" t="s">
        <v>16</v>
      </c>
      <c r="D50" s="79" t="s">
        <v>17</v>
      </c>
      <c r="E50" s="79" t="s">
        <v>12</v>
      </c>
      <c r="F50" s="79" t="s">
        <v>22</v>
      </c>
      <c r="G50" s="79" t="s">
        <v>23</v>
      </c>
      <c r="H50" s="79" t="s">
        <v>22</v>
      </c>
    </row>
    <row r="51" spans="1:8">
      <c r="A51" s="114" t="s">
        <v>15</v>
      </c>
      <c r="B51" s="114" t="s">
        <v>9</v>
      </c>
      <c r="C51" s="79" t="s">
        <v>16</v>
      </c>
      <c r="D51" s="79" t="s">
        <v>17</v>
      </c>
      <c r="E51" s="79" t="s">
        <v>12</v>
      </c>
      <c r="F51" s="79" t="s">
        <v>20</v>
      </c>
      <c r="G51" s="79" t="s">
        <v>13</v>
      </c>
      <c r="H51" s="79" t="s">
        <v>13</v>
      </c>
    </row>
    <row r="52" spans="1:8">
      <c r="A52" s="114" t="s">
        <v>8</v>
      </c>
      <c r="B52" s="114" t="s">
        <v>9</v>
      </c>
      <c r="C52" s="79" t="s">
        <v>21</v>
      </c>
      <c r="D52" s="79" t="s">
        <v>17</v>
      </c>
      <c r="E52" s="79" t="s">
        <v>12</v>
      </c>
      <c r="F52" s="79" t="s">
        <v>18</v>
      </c>
      <c r="G52" s="79" t="s">
        <v>13</v>
      </c>
      <c r="H52" s="79" t="s">
        <v>22</v>
      </c>
    </row>
    <row r="53" spans="1:8">
      <c r="A53" s="114" t="s">
        <v>8</v>
      </c>
      <c r="B53" s="114" t="s">
        <v>9</v>
      </c>
      <c r="C53" s="79" t="s">
        <v>16</v>
      </c>
      <c r="D53" s="79" t="s">
        <v>17</v>
      </c>
      <c r="E53" s="79" t="s">
        <v>12</v>
      </c>
      <c r="F53" s="79" t="s">
        <v>18</v>
      </c>
      <c r="G53" s="79" t="s">
        <v>22</v>
      </c>
      <c r="H53" s="79" t="s">
        <v>18</v>
      </c>
    </row>
    <row r="54" spans="1:8">
      <c r="A54" s="114" t="s">
        <v>8</v>
      </c>
      <c r="B54" s="114" t="s">
        <v>9</v>
      </c>
      <c r="C54" s="79" t="s">
        <v>21</v>
      </c>
      <c r="D54" s="79" t="s">
        <v>17</v>
      </c>
      <c r="E54" s="79" t="s">
        <v>12</v>
      </c>
      <c r="F54" s="79" t="s">
        <v>13</v>
      </c>
      <c r="G54" s="79" t="s">
        <v>20</v>
      </c>
      <c r="H54" s="79" t="s">
        <v>22</v>
      </c>
    </row>
    <row r="55" spans="1:8">
      <c r="A55" s="114" t="s">
        <v>8</v>
      </c>
      <c r="B55" s="114" t="s">
        <v>9</v>
      </c>
      <c r="C55" s="79" t="s">
        <v>10</v>
      </c>
      <c r="D55" s="79" t="s">
        <v>11</v>
      </c>
      <c r="E55" s="79" t="s">
        <v>19</v>
      </c>
      <c r="F55" s="79" t="s">
        <v>14</v>
      </c>
      <c r="G55" s="79" t="s">
        <v>14</v>
      </c>
      <c r="H55" s="79" t="s">
        <v>14</v>
      </c>
    </row>
    <row r="56" spans="1:8">
      <c r="A56" s="114" t="s">
        <v>8</v>
      </c>
      <c r="B56" s="114" t="s">
        <v>9</v>
      </c>
      <c r="C56" s="79" t="s">
        <v>10</v>
      </c>
      <c r="D56" s="79" t="s">
        <v>11</v>
      </c>
      <c r="E56" s="79" t="s">
        <v>19</v>
      </c>
      <c r="F56" s="79" t="s">
        <v>13</v>
      </c>
      <c r="G56" s="79" t="s">
        <v>13</v>
      </c>
      <c r="H56" s="79" t="s">
        <v>18</v>
      </c>
    </row>
    <row r="57" spans="1:8">
      <c r="A57" s="114" t="s">
        <v>15</v>
      </c>
      <c r="B57" s="114" t="s">
        <v>9</v>
      </c>
      <c r="C57" s="79" t="s">
        <v>10</v>
      </c>
      <c r="D57" s="79" t="s">
        <v>11</v>
      </c>
      <c r="E57" s="79" t="s">
        <v>12</v>
      </c>
      <c r="F57" s="79" t="s">
        <v>13</v>
      </c>
      <c r="G57" s="79" t="s">
        <v>13</v>
      </c>
      <c r="H57" s="79" t="s">
        <v>13</v>
      </c>
    </row>
    <row r="58" spans="1:8">
      <c r="A58" s="114" t="s">
        <v>8</v>
      </c>
      <c r="B58" s="114" t="s">
        <v>9</v>
      </c>
      <c r="C58" s="79" t="s">
        <v>10</v>
      </c>
      <c r="D58" s="79" t="s">
        <v>11</v>
      </c>
      <c r="E58" s="79" t="s">
        <v>19</v>
      </c>
      <c r="F58" s="79" t="s">
        <v>14</v>
      </c>
      <c r="G58" s="79" t="s">
        <v>14</v>
      </c>
      <c r="H58" s="79" t="s">
        <v>14</v>
      </c>
    </row>
    <row r="59" spans="1:8">
      <c r="A59" s="114" t="s">
        <v>15</v>
      </c>
      <c r="B59" s="114" t="s">
        <v>9</v>
      </c>
      <c r="C59" s="79" t="s">
        <v>10</v>
      </c>
      <c r="D59" s="79" t="s">
        <v>11</v>
      </c>
      <c r="E59" s="79" t="s">
        <v>12</v>
      </c>
      <c r="F59" s="79" t="s">
        <v>13</v>
      </c>
      <c r="G59" s="79" t="s">
        <v>13</v>
      </c>
      <c r="H59" s="79" t="s">
        <v>18</v>
      </c>
    </row>
    <row r="60" spans="1:8">
      <c r="A60" s="114" t="s">
        <v>8</v>
      </c>
      <c r="B60" s="114" t="s">
        <v>9</v>
      </c>
      <c r="C60" s="79" t="s">
        <v>10</v>
      </c>
      <c r="D60" s="79" t="s">
        <v>11</v>
      </c>
      <c r="E60" s="79" t="s">
        <v>19</v>
      </c>
      <c r="F60" s="79" t="s">
        <v>22</v>
      </c>
      <c r="G60" s="79" t="s">
        <v>13</v>
      </c>
      <c r="H60" s="79" t="s">
        <v>23</v>
      </c>
    </row>
    <row r="61" spans="1:8">
      <c r="A61" s="114" t="s">
        <v>15</v>
      </c>
      <c r="B61" s="114" t="s">
        <v>9</v>
      </c>
      <c r="C61" s="79" t="s">
        <v>21</v>
      </c>
      <c r="D61" s="79" t="s">
        <v>11</v>
      </c>
      <c r="E61" s="79" t="s">
        <v>19</v>
      </c>
      <c r="F61" s="79" t="s">
        <v>13</v>
      </c>
      <c r="G61" s="79" t="s">
        <v>13</v>
      </c>
      <c r="H61" s="79" t="s">
        <v>13</v>
      </c>
    </row>
    <row r="62" spans="1:8">
      <c r="A62" s="114" t="s">
        <v>15</v>
      </c>
      <c r="B62" s="114" t="s">
        <v>9</v>
      </c>
      <c r="C62" s="79" t="s">
        <v>10</v>
      </c>
      <c r="D62" s="79" t="s">
        <v>11</v>
      </c>
      <c r="E62" s="79" t="s">
        <v>12</v>
      </c>
      <c r="F62" s="79" t="s">
        <v>13</v>
      </c>
      <c r="G62" s="79" t="s">
        <v>13</v>
      </c>
      <c r="H62" s="79" t="s">
        <v>18</v>
      </c>
    </row>
    <row r="63" spans="1:8">
      <c r="A63" s="114" t="s">
        <v>8</v>
      </c>
      <c r="B63" s="114" t="s">
        <v>9</v>
      </c>
      <c r="C63" s="79" t="s">
        <v>16</v>
      </c>
      <c r="D63" s="79" t="s">
        <v>17</v>
      </c>
      <c r="E63" s="79" t="s">
        <v>12</v>
      </c>
      <c r="F63" s="79" t="s">
        <v>22</v>
      </c>
      <c r="G63" s="79" t="s">
        <v>20</v>
      </c>
      <c r="H63" s="79" t="s">
        <v>22</v>
      </c>
    </row>
    <row r="64" spans="1:8">
      <c r="A64" s="114" t="s">
        <v>8</v>
      </c>
      <c r="B64" s="114" t="s">
        <v>9</v>
      </c>
      <c r="C64" s="79" t="s">
        <v>21</v>
      </c>
      <c r="D64" s="79" t="s">
        <v>11</v>
      </c>
      <c r="E64" s="79" t="s">
        <v>19</v>
      </c>
      <c r="F64" s="79" t="s">
        <v>13</v>
      </c>
      <c r="G64" s="79" t="s">
        <v>13</v>
      </c>
      <c r="H64" s="79" t="s">
        <v>18</v>
      </c>
    </row>
    <row r="65" spans="1:8">
      <c r="A65" s="114" t="s">
        <v>8</v>
      </c>
      <c r="B65" s="114" t="s">
        <v>9</v>
      </c>
      <c r="C65" s="79" t="s">
        <v>16</v>
      </c>
      <c r="D65" s="79" t="s">
        <v>17</v>
      </c>
      <c r="E65" s="79" t="s">
        <v>12</v>
      </c>
      <c r="F65" s="79" t="s">
        <v>13</v>
      </c>
      <c r="G65" s="79" t="s">
        <v>18</v>
      </c>
      <c r="H65" s="79" t="s">
        <v>23</v>
      </c>
    </row>
    <row r="66" spans="1:8">
      <c r="A66" s="114" t="s">
        <v>8</v>
      </c>
      <c r="B66" s="114" t="s">
        <v>9</v>
      </c>
      <c r="C66" s="79" t="s">
        <v>10</v>
      </c>
      <c r="D66" s="79" t="s">
        <v>11</v>
      </c>
      <c r="E66" s="79" t="s">
        <v>19</v>
      </c>
      <c r="F66" s="79" t="s">
        <v>14</v>
      </c>
      <c r="G66" s="79" t="s">
        <v>13</v>
      </c>
      <c r="H66" s="79" t="s">
        <v>13</v>
      </c>
    </row>
    <row r="67" spans="1:8">
      <c r="A67" s="114" t="s">
        <v>15</v>
      </c>
      <c r="B67" s="114" t="s">
        <v>9</v>
      </c>
      <c r="C67" s="79" t="s">
        <v>21</v>
      </c>
      <c r="D67" s="79" t="s">
        <v>17</v>
      </c>
      <c r="E67" s="79" t="s">
        <v>19</v>
      </c>
      <c r="F67" s="79" t="s">
        <v>23</v>
      </c>
      <c r="G67" s="79" t="s">
        <v>23</v>
      </c>
      <c r="H67" s="79" t="s">
        <v>23</v>
      </c>
    </row>
    <row r="68" spans="1:8">
      <c r="A68" s="114" t="s">
        <v>15</v>
      </c>
      <c r="B68" s="114" t="s">
        <v>9</v>
      </c>
      <c r="C68" s="79" t="s">
        <v>16</v>
      </c>
      <c r="D68" s="79" t="s">
        <v>17</v>
      </c>
      <c r="E68" s="79" t="s">
        <v>12</v>
      </c>
      <c r="F68" s="79" t="s">
        <v>22</v>
      </c>
      <c r="G68" s="79" t="s">
        <v>20</v>
      </c>
      <c r="H68" s="79" t="s">
        <v>22</v>
      </c>
    </row>
    <row r="69" spans="1:8">
      <c r="A69" s="114" t="s">
        <v>8</v>
      </c>
      <c r="B69" s="114" t="s">
        <v>9</v>
      </c>
      <c r="C69" s="79" t="s">
        <v>21</v>
      </c>
      <c r="D69" s="79" t="s">
        <v>17</v>
      </c>
      <c r="E69" s="79" t="s">
        <v>12</v>
      </c>
      <c r="F69" s="79" t="s">
        <v>14</v>
      </c>
      <c r="G69" s="79" t="s">
        <v>13</v>
      </c>
      <c r="H69" s="79" t="s">
        <v>18</v>
      </c>
    </row>
    <row r="70" spans="1:8">
      <c r="A70" s="114" t="s">
        <v>8</v>
      </c>
      <c r="B70" s="114" t="s">
        <v>9</v>
      </c>
      <c r="C70" s="79" t="s">
        <v>21</v>
      </c>
      <c r="D70" s="79" t="s">
        <v>17</v>
      </c>
      <c r="E70" s="79" t="s">
        <v>12</v>
      </c>
      <c r="F70" s="79" t="s">
        <v>18</v>
      </c>
      <c r="G70" s="79" t="s">
        <v>18</v>
      </c>
      <c r="H70" s="79" t="s">
        <v>18</v>
      </c>
    </row>
    <row r="71" spans="1:8">
      <c r="A71" s="114" t="s">
        <v>15</v>
      </c>
      <c r="B71" s="114" t="s">
        <v>9</v>
      </c>
      <c r="C71" s="79" t="s">
        <v>16</v>
      </c>
      <c r="D71" s="79" t="s">
        <v>17</v>
      </c>
      <c r="E71" s="79" t="s">
        <v>19</v>
      </c>
      <c r="F71" s="79" t="s">
        <v>20</v>
      </c>
      <c r="G71" s="79" t="s">
        <v>20</v>
      </c>
      <c r="H71" s="79" t="s">
        <v>20</v>
      </c>
    </row>
    <row r="72" spans="1:8">
      <c r="A72" s="114" t="s">
        <v>8</v>
      </c>
      <c r="B72" s="114" t="s">
        <v>9</v>
      </c>
      <c r="C72" s="79" t="s">
        <v>16</v>
      </c>
      <c r="D72" s="79" t="s">
        <v>17</v>
      </c>
      <c r="E72" s="79" t="s">
        <v>19</v>
      </c>
      <c r="F72" s="79" t="s">
        <v>13</v>
      </c>
      <c r="G72" s="79" t="s">
        <v>23</v>
      </c>
      <c r="H72" s="79" t="s">
        <v>23</v>
      </c>
    </row>
    <row r="73" spans="1:8">
      <c r="A73" s="114" t="s">
        <v>8</v>
      </c>
      <c r="B73" s="114" t="s">
        <v>9</v>
      </c>
      <c r="C73" s="79" t="s">
        <v>16</v>
      </c>
      <c r="D73" s="79" t="s">
        <v>11</v>
      </c>
      <c r="E73" s="79" t="s">
        <v>12</v>
      </c>
      <c r="F73" s="79" t="s">
        <v>22</v>
      </c>
      <c r="G73" s="79" t="s">
        <v>22</v>
      </c>
      <c r="H73" s="79" t="s">
        <v>22</v>
      </c>
    </row>
    <row r="74" spans="1:8">
      <c r="A74" s="114" t="s">
        <v>15</v>
      </c>
      <c r="B74" s="114" t="s">
        <v>9</v>
      </c>
      <c r="C74" s="79" t="s">
        <v>21</v>
      </c>
      <c r="D74" s="79" t="s">
        <v>11</v>
      </c>
      <c r="E74" s="79" t="s">
        <v>12</v>
      </c>
      <c r="F74" s="79" t="s">
        <v>13</v>
      </c>
      <c r="G74" s="79" t="s">
        <v>18</v>
      </c>
      <c r="H74" s="79" t="s">
        <v>18</v>
      </c>
    </row>
    <row r="75" spans="1:8">
      <c r="A75" s="114" t="s">
        <v>15</v>
      </c>
      <c r="B75" s="114" t="s">
        <v>9</v>
      </c>
      <c r="C75" s="79" t="s">
        <v>10</v>
      </c>
      <c r="D75" s="79" t="s">
        <v>11</v>
      </c>
      <c r="E75" s="79" t="s">
        <v>12</v>
      </c>
      <c r="F75" s="79" t="s">
        <v>13</v>
      </c>
      <c r="G75" s="79" t="s">
        <v>18</v>
      </c>
      <c r="H75" s="79" t="s">
        <v>18</v>
      </c>
    </row>
    <row r="76" spans="1:8">
      <c r="A76" s="114" t="s">
        <v>8</v>
      </c>
      <c r="B76" s="114" t="s">
        <v>9</v>
      </c>
      <c r="C76" s="79" t="s">
        <v>10</v>
      </c>
      <c r="D76" s="79" t="s">
        <v>11</v>
      </c>
      <c r="E76" s="79" t="s">
        <v>12</v>
      </c>
      <c r="F76" s="79" t="s">
        <v>22</v>
      </c>
      <c r="G76" s="79" t="s">
        <v>13</v>
      </c>
      <c r="H76" s="79" t="s">
        <v>22</v>
      </c>
    </row>
    <row r="77" spans="1:8">
      <c r="A77" s="114" t="s">
        <v>15</v>
      </c>
      <c r="B77" s="114" t="s">
        <v>9</v>
      </c>
      <c r="C77" s="79" t="s">
        <v>10</v>
      </c>
      <c r="D77" s="79" t="s">
        <v>11</v>
      </c>
      <c r="E77" s="79" t="s">
        <v>19</v>
      </c>
      <c r="F77" s="79" t="s">
        <v>14</v>
      </c>
      <c r="G77" s="79" t="s">
        <v>14</v>
      </c>
      <c r="H77" s="79" t="s">
        <v>14</v>
      </c>
    </row>
    <row r="78" spans="1:8">
      <c r="A78" s="114" t="s">
        <v>15</v>
      </c>
      <c r="B78" s="114" t="s">
        <v>9</v>
      </c>
      <c r="C78" s="79" t="s">
        <v>10</v>
      </c>
      <c r="D78" s="79" t="s">
        <v>11</v>
      </c>
      <c r="E78" s="79" t="s">
        <v>12</v>
      </c>
      <c r="F78" s="79" t="s">
        <v>18</v>
      </c>
      <c r="G78" s="79" t="s">
        <v>13</v>
      </c>
      <c r="H78" s="79" t="s">
        <v>18</v>
      </c>
    </row>
    <row r="79" spans="1:8">
      <c r="A79" s="114" t="s">
        <v>15</v>
      </c>
      <c r="B79" s="114" t="s">
        <v>9</v>
      </c>
      <c r="C79" s="79" t="s">
        <v>21</v>
      </c>
      <c r="D79" s="79" t="s">
        <v>17</v>
      </c>
      <c r="E79" s="79" t="s">
        <v>12</v>
      </c>
      <c r="F79" s="79" t="s">
        <v>18</v>
      </c>
      <c r="G79" s="79" t="s">
        <v>22</v>
      </c>
      <c r="H79" s="79" t="s">
        <v>18</v>
      </c>
    </row>
    <row r="80" spans="1:8">
      <c r="A80" s="114" t="s">
        <v>15</v>
      </c>
      <c r="B80" s="114" t="s">
        <v>9</v>
      </c>
      <c r="C80" s="79" t="s">
        <v>10</v>
      </c>
      <c r="D80" s="79" t="s">
        <v>11</v>
      </c>
      <c r="E80" s="79" t="s">
        <v>12</v>
      </c>
      <c r="F80" s="79" t="s">
        <v>18</v>
      </c>
      <c r="G80" s="79" t="s">
        <v>13</v>
      </c>
      <c r="H80" s="79" t="s">
        <v>18</v>
      </c>
    </row>
    <row r="81" spans="1:8">
      <c r="A81" s="114" t="s">
        <v>8</v>
      </c>
      <c r="B81" s="114" t="s">
        <v>9</v>
      </c>
      <c r="C81" s="79" t="s">
        <v>16</v>
      </c>
      <c r="D81" s="79" t="s">
        <v>11</v>
      </c>
      <c r="E81" s="79" t="s">
        <v>12</v>
      </c>
      <c r="F81" s="79" t="s">
        <v>13</v>
      </c>
      <c r="G81" s="79" t="s">
        <v>13</v>
      </c>
      <c r="H81" s="79" t="s">
        <v>18</v>
      </c>
    </row>
    <row r="82" spans="1:8">
      <c r="A82" s="114" t="s">
        <v>8</v>
      </c>
      <c r="B82" s="114" t="s">
        <v>9</v>
      </c>
      <c r="C82" s="79" t="s">
        <v>16</v>
      </c>
      <c r="D82" s="79" t="s">
        <v>17</v>
      </c>
      <c r="E82" s="79" t="s">
        <v>12</v>
      </c>
      <c r="F82" s="79" t="s">
        <v>13</v>
      </c>
      <c r="G82" s="79" t="s">
        <v>22</v>
      </c>
      <c r="H82" s="79" t="s">
        <v>22</v>
      </c>
    </row>
    <row r="83" spans="1:8">
      <c r="A83" s="114" t="s">
        <v>8</v>
      </c>
      <c r="B83" s="114" t="s">
        <v>9</v>
      </c>
      <c r="C83" s="79" t="s">
        <v>10</v>
      </c>
      <c r="D83" s="79" t="s">
        <v>11</v>
      </c>
      <c r="E83" s="79" t="s">
        <v>19</v>
      </c>
      <c r="F83" s="79" t="s">
        <v>13</v>
      </c>
      <c r="G83" s="79" t="s">
        <v>13</v>
      </c>
      <c r="H83" s="79" t="s">
        <v>13</v>
      </c>
    </row>
    <row r="84" spans="1:8">
      <c r="A84" s="114" t="s">
        <v>8</v>
      </c>
      <c r="B84" s="114" t="s">
        <v>9</v>
      </c>
      <c r="C84" s="79" t="s">
        <v>16</v>
      </c>
      <c r="D84" s="79" t="s">
        <v>17</v>
      </c>
      <c r="E84" s="79" t="s">
        <v>12</v>
      </c>
      <c r="F84" s="79" t="s">
        <v>13</v>
      </c>
      <c r="G84" s="79" t="s">
        <v>18</v>
      </c>
      <c r="H84" s="79" t="s">
        <v>20</v>
      </c>
    </row>
    <row r="85" spans="1:8">
      <c r="A85" s="114" t="s">
        <v>15</v>
      </c>
      <c r="B85" s="114" t="s">
        <v>9</v>
      </c>
      <c r="C85" s="79" t="s">
        <v>10</v>
      </c>
      <c r="D85" s="79" t="s">
        <v>17</v>
      </c>
      <c r="E85" s="79" t="s">
        <v>12</v>
      </c>
      <c r="F85" s="79" t="s">
        <v>20</v>
      </c>
      <c r="G85" s="79" t="s">
        <v>20</v>
      </c>
      <c r="H85" s="79" t="s">
        <v>18</v>
      </c>
    </row>
    <row r="86" spans="1:8">
      <c r="A86" s="114" t="s">
        <v>8</v>
      </c>
      <c r="B86" s="114" t="s">
        <v>9</v>
      </c>
      <c r="C86" s="79" t="s">
        <v>21</v>
      </c>
      <c r="D86" s="79" t="s">
        <v>17</v>
      </c>
      <c r="E86" s="79" t="s">
        <v>12</v>
      </c>
      <c r="F86" s="79" t="s">
        <v>14</v>
      </c>
      <c r="G86" s="79" t="s">
        <v>18</v>
      </c>
      <c r="H86" s="79" t="s">
        <v>23</v>
      </c>
    </row>
    <row r="87" spans="1:8">
      <c r="A87" s="114" t="s">
        <v>8</v>
      </c>
      <c r="B87" s="114" t="s">
        <v>9</v>
      </c>
      <c r="C87" s="79" t="s">
        <v>16</v>
      </c>
      <c r="D87" s="79" t="s">
        <v>17</v>
      </c>
      <c r="E87" s="79" t="s">
        <v>12</v>
      </c>
      <c r="F87" s="79" t="s">
        <v>13</v>
      </c>
      <c r="G87" s="79" t="s">
        <v>20</v>
      </c>
      <c r="H87" s="79" t="s">
        <v>13</v>
      </c>
    </row>
    <row r="88" spans="1:8">
      <c r="A88" s="114" t="s">
        <v>15</v>
      </c>
      <c r="B88" s="114" t="s">
        <v>9</v>
      </c>
      <c r="C88" s="79" t="s">
        <v>21</v>
      </c>
      <c r="D88" s="79" t="s">
        <v>11</v>
      </c>
      <c r="E88" s="79" t="s">
        <v>12</v>
      </c>
      <c r="F88" s="79" t="s">
        <v>18</v>
      </c>
      <c r="G88" s="79" t="s">
        <v>18</v>
      </c>
      <c r="H88" s="79" t="s">
        <v>18</v>
      </c>
    </row>
    <row r="89" spans="1:8">
      <c r="A89" s="114" t="s">
        <v>8</v>
      </c>
      <c r="B89" s="114" t="s">
        <v>9</v>
      </c>
      <c r="C89" s="79" t="s">
        <v>21</v>
      </c>
      <c r="D89" s="79" t="s">
        <v>17</v>
      </c>
      <c r="E89" s="79" t="s">
        <v>19</v>
      </c>
      <c r="F89" s="79" t="s">
        <v>20</v>
      </c>
      <c r="G89" s="79" t="s">
        <v>23</v>
      </c>
      <c r="H89" s="79" t="s">
        <v>23</v>
      </c>
    </row>
    <row r="90" spans="1:8">
      <c r="A90" s="114" t="s">
        <v>15</v>
      </c>
      <c r="B90" s="114" t="s">
        <v>9</v>
      </c>
      <c r="C90" s="79" t="s">
        <v>16</v>
      </c>
      <c r="D90" s="79" t="s">
        <v>17</v>
      </c>
      <c r="E90" s="79" t="s">
        <v>12</v>
      </c>
      <c r="F90" s="79" t="s">
        <v>13</v>
      </c>
      <c r="G90" s="79" t="s">
        <v>13</v>
      </c>
      <c r="H90" s="79" t="s">
        <v>13</v>
      </c>
    </row>
    <row r="91" spans="1:8">
      <c r="A91" s="114" t="s">
        <v>15</v>
      </c>
      <c r="B91" s="114" t="s">
        <v>9</v>
      </c>
      <c r="C91" s="79" t="s">
        <v>10</v>
      </c>
      <c r="D91" s="79" t="s">
        <v>17</v>
      </c>
      <c r="E91" s="79" t="s">
        <v>12</v>
      </c>
      <c r="F91" s="79" t="s">
        <v>22</v>
      </c>
      <c r="G91" s="79" t="s">
        <v>18</v>
      </c>
      <c r="H91" s="79" t="s">
        <v>18</v>
      </c>
    </row>
    <row r="92" spans="1:8">
      <c r="A92" s="114" t="s">
        <v>15</v>
      </c>
      <c r="B92" s="114" t="s">
        <v>9</v>
      </c>
      <c r="C92" s="79" t="s">
        <v>21</v>
      </c>
      <c r="D92" s="79" t="s">
        <v>17</v>
      </c>
      <c r="E92" s="79" t="s">
        <v>12</v>
      </c>
      <c r="F92" s="79" t="s">
        <v>13</v>
      </c>
      <c r="G92" s="79" t="s">
        <v>13</v>
      </c>
      <c r="H92" s="79" t="s">
        <v>18</v>
      </c>
    </row>
    <row r="93" spans="1:8">
      <c r="A93" s="114" t="s">
        <v>15</v>
      </c>
      <c r="B93" s="114" t="s">
        <v>9</v>
      </c>
      <c r="C93" s="79" t="s">
        <v>16</v>
      </c>
      <c r="D93" s="79" t="s">
        <v>17</v>
      </c>
      <c r="E93" s="79" t="s">
        <v>12</v>
      </c>
      <c r="F93" s="79" t="s">
        <v>23</v>
      </c>
      <c r="G93" s="79" t="s">
        <v>23</v>
      </c>
      <c r="H93" s="79" t="s">
        <v>23</v>
      </c>
    </row>
    <row r="94" spans="1:8">
      <c r="A94" s="114" t="s">
        <v>8</v>
      </c>
      <c r="B94" s="114" t="s">
        <v>9</v>
      </c>
      <c r="C94" s="79" t="s">
        <v>10</v>
      </c>
      <c r="D94" s="79" t="s">
        <v>11</v>
      </c>
      <c r="E94" s="79" t="s">
        <v>12</v>
      </c>
      <c r="F94" s="79" t="s">
        <v>14</v>
      </c>
      <c r="G94" s="79" t="s">
        <v>14</v>
      </c>
      <c r="H94" s="79" t="s">
        <v>14</v>
      </c>
    </row>
    <row r="95" spans="1:8">
      <c r="A95" s="114" t="s">
        <v>15</v>
      </c>
      <c r="B95" s="114" t="s">
        <v>9</v>
      </c>
      <c r="C95" s="79" t="s">
        <v>10</v>
      </c>
      <c r="D95" s="79" t="s">
        <v>11</v>
      </c>
      <c r="E95" s="79" t="s">
        <v>12</v>
      </c>
      <c r="F95" s="79" t="s">
        <v>13</v>
      </c>
      <c r="G95" s="79" t="s">
        <v>13</v>
      </c>
      <c r="H95" s="79" t="s">
        <v>13</v>
      </c>
    </row>
    <row r="96" spans="1:8">
      <c r="A96" s="114" t="s">
        <v>15</v>
      </c>
      <c r="B96" s="114" t="s">
        <v>9</v>
      </c>
      <c r="C96" s="79" t="s">
        <v>21</v>
      </c>
      <c r="D96" s="79" t="s">
        <v>17</v>
      </c>
      <c r="E96" s="79" t="s">
        <v>12</v>
      </c>
      <c r="F96" s="79" t="s">
        <v>13</v>
      </c>
      <c r="G96" s="79" t="s">
        <v>13</v>
      </c>
      <c r="H96" s="79" t="s">
        <v>18</v>
      </c>
    </row>
    <row r="97" spans="1:8">
      <c r="A97" s="114" t="s">
        <v>15</v>
      </c>
      <c r="B97" s="114" t="s">
        <v>9</v>
      </c>
      <c r="C97" s="79" t="s">
        <v>16</v>
      </c>
      <c r="D97" s="79" t="s">
        <v>17</v>
      </c>
      <c r="E97" s="79" t="s">
        <v>12</v>
      </c>
      <c r="F97" s="79" t="s">
        <v>13</v>
      </c>
      <c r="G97" s="79" t="s">
        <v>13</v>
      </c>
      <c r="H97" s="79" t="s">
        <v>20</v>
      </c>
    </row>
    <row r="98" spans="1:8">
      <c r="A98" s="114" t="s">
        <v>15</v>
      </c>
      <c r="B98" s="114" t="s">
        <v>9</v>
      </c>
      <c r="C98" s="79" t="s">
        <v>16</v>
      </c>
      <c r="D98" s="79" t="s">
        <v>17</v>
      </c>
      <c r="E98" s="79" t="s">
        <v>12</v>
      </c>
      <c r="F98" s="79" t="s">
        <v>18</v>
      </c>
      <c r="G98" s="79" t="s">
        <v>18</v>
      </c>
      <c r="H98" s="79" t="s">
        <v>18</v>
      </c>
    </row>
    <row r="99" spans="1:8">
      <c r="A99" s="114" t="s">
        <v>15</v>
      </c>
      <c r="B99" s="114" t="s">
        <v>9</v>
      </c>
      <c r="C99" s="79" t="s">
        <v>16</v>
      </c>
      <c r="D99" s="79" t="s">
        <v>17</v>
      </c>
      <c r="E99" s="79" t="s">
        <v>12</v>
      </c>
      <c r="F99" s="79" t="s">
        <v>23</v>
      </c>
      <c r="G99" s="79" t="s">
        <v>23</v>
      </c>
      <c r="H99" s="79" t="s">
        <v>23</v>
      </c>
    </row>
    <row r="100" spans="1:8">
      <c r="A100" s="114" t="s">
        <v>15</v>
      </c>
      <c r="B100" s="114" t="s">
        <v>9</v>
      </c>
      <c r="C100" s="79" t="s">
        <v>16</v>
      </c>
      <c r="D100" s="79" t="s">
        <v>11</v>
      </c>
      <c r="E100" s="79" t="s">
        <v>19</v>
      </c>
      <c r="F100" s="79" t="s">
        <v>13</v>
      </c>
      <c r="G100" s="79" t="s">
        <v>13</v>
      </c>
      <c r="H100" s="79" t="s">
        <v>13</v>
      </c>
    </row>
    <row r="101" spans="1:8">
      <c r="A101" s="114" t="s">
        <v>15</v>
      </c>
      <c r="B101" s="114" t="s">
        <v>9</v>
      </c>
      <c r="C101" s="79" t="s">
        <v>10</v>
      </c>
      <c r="D101" s="79" t="s">
        <v>11</v>
      </c>
      <c r="E101" s="79" t="s">
        <v>12</v>
      </c>
      <c r="F101" s="79" t="s">
        <v>13</v>
      </c>
      <c r="G101" s="79" t="s">
        <v>13</v>
      </c>
      <c r="H101" s="79" t="s">
        <v>13</v>
      </c>
    </row>
    <row r="102" spans="1:8">
      <c r="A102" s="114" t="s">
        <v>15</v>
      </c>
      <c r="B102" s="114" t="s">
        <v>9</v>
      </c>
      <c r="C102" s="79" t="s">
        <v>21</v>
      </c>
      <c r="D102" s="79" t="s">
        <v>17</v>
      </c>
      <c r="E102" s="79" t="s">
        <v>12</v>
      </c>
      <c r="F102" s="79" t="s">
        <v>13</v>
      </c>
      <c r="G102" s="79" t="s">
        <v>13</v>
      </c>
      <c r="H102" s="79" t="s">
        <v>13</v>
      </c>
    </row>
    <row r="103" spans="1:8">
      <c r="A103" s="114" t="s">
        <v>8</v>
      </c>
      <c r="B103" s="114" t="s">
        <v>9</v>
      </c>
      <c r="C103" s="79" t="s">
        <v>21</v>
      </c>
      <c r="D103" s="79" t="s">
        <v>17</v>
      </c>
      <c r="E103" s="79" t="s">
        <v>19</v>
      </c>
      <c r="F103" s="79" t="s">
        <v>13</v>
      </c>
      <c r="G103" s="79" t="s">
        <v>18</v>
      </c>
      <c r="H103" s="79" t="s">
        <v>18</v>
      </c>
    </row>
    <row r="104" spans="1:8">
      <c r="A104" s="114" t="s">
        <v>15</v>
      </c>
      <c r="B104" s="114" t="s">
        <v>9</v>
      </c>
      <c r="C104" s="79" t="s">
        <v>16</v>
      </c>
      <c r="D104" s="79" t="s">
        <v>17</v>
      </c>
      <c r="E104" s="79" t="s">
        <v>12</v>
      </c>
      <c r="F104" s="79" t="s">
        <v>18</v>
      </c>
      <c r="G104" s="79" t="s">
        <v>18</v>
      </c>
      <c r="H104" s="79" t="s">
        <v>18</v>
      </c>
    </row>
    <row r="105" spans="1:8">
      <c r="A105" s="114" t="s">
        <v>8</v>
      </c>
      <c r="B105" s="114" t="s">
        <v>9</v>
      </c>
      <c r="C105" s="79" t="s">
        <v>21</v>
      </c>
      <c r="D105" s="79" t="s">
        <v>11</v>
      </c>
      <c r="E105" s="79" t="s">
        <v>12</v>
      </c>
      <c r="F105" s="79" t="s">
        <v>13</v>
      </c>
      <c r="G105" s="79" t="s">
        <v>13</v>
      </c>
      <c r="H105" s="79" t="s">
        <v>20</v>
      </c>
    </row>
    <row r="106" spans="1:8">
      <c r="A106" s="114" t="s">
        <v>8</v>
      </c>
      <c r="B106" s="114" t="s">
        <v>9</v>
      </c>
      <c r="C106" s="79" t="s">
        <v>10</v>
      </c>
      <c r="D106" s="79" t="s">
        <v>11</v>
      </c>
      <c r="E106" s="79" t="s">
        <v>19</v>
      </c>
      <c r="F106" s="79" t="s">
        <v>13</v>
      </c>
      <c r="G106" s="79" t="s">
        <v>13</v>
      </c>
      <c r="H106" s="79" t="s">
        <v>13</v>
      </c>
    </row>
    <row r="107" spans="1:8">
      <c r="A107" s="114" t="s">
        <v>8</v>
      </c>
      <c r="B107" s="114" t="s">
        <v>9</v>
      </c>
      <c r="C107" s="79" t="s">
        <v>10</v>
      </c>
      <c r="D107" s="79" t="s">
        <v>11</v>
      </c>
      <c r="E107" s="79" t="s">
        <v>19</v>
      </c>
      <c r="F107" s="79" t="s">
        <v>14</v>
      </c>
      <c r="G107" s="79" t="s">
        <v>14</v>
      </c>
      <c r="H107" s="79" t="s">
        <v>14</v>
      </c>
    </row>
    <row r="108" spans="1:8">
      <c r="A108" s="114" t="s">
        <v>15</v>
      </c>
      <c r="B108" s="114" t="s">
        <v>9</v>
      </c>
      <c r="C108" s="79" t="s">
        <v>16</v>
      </c>
      <c r="D108" s="79" t="s">
        <v>17</v>
      </c>
      <c r="E108" s="79" t="s">
        <v>12</v>
      </c>
      <c r="F108" s="79" t="s">
        <v>13</v>
      </c>
      <c r="G108" s="79" t="s">
        <v>13</v>
      </c>
      <c r="H108" s="79" t="s">
        <v>13</v>
      </c>
    </row>
    <row r="109" spans="1:8">
      <c r="A109" s="114" t="s">
        <v>8</v>
      </c>
      <c r="B109" s="114" t="s">
        <v>9</v>
      </c>
      <c r="C109" s="79" t="s">
        <v>16</v>
      </c>
      <c r="D109" s="79" t="s">
        <v>17</v>
      </c>
      <c r="E109" s="79" t="s">
        <v>12</v>
      </c>
      <c r="F109" s="79" t="s">
        <v>23</v>
      </c>
      <c r="G109" s="79" t="s">
        <v>23</v>
      </c>
      <c r="H109" s="79" t="s">
        <v>20</v>
      </c>
    </row>
    <row r="110" spans="1:8">
      <c r="A110" s="114" t="s">
        <v>8</v>
      </c>
      <c r="B110" s="114" t="s">
        <v>9</v>
      </c>
      <c r="C110" s="79" t="s">
        <v>16</v>
      </c>
      <c r="D110" s="79" t="s">
        <v>17</v>
      </c>
      <c r="E110" s="79" t="s">
        <v>12</v>
      </c>
      <c r="F110" s="79" t="s">
        <v>22</v>
      </c>
      <c r="G110" s="79" t="s">
        <v>22</v>
      </c>
      <c r="H110" s="79" t="s">
        <v>23</v>
      </c>
    </row>
    <row r="111" spans="1:8">
      <c r="A111" s="114" t="s">
        <v>15</v>
      </c>
      <c r="B111" s="114" t="s">
        <v>9</v>
      </c>
      <c r="C111" s="79" t="s">
        <v>16</v>
      </c>
      <c r="D111" s="79" t="s">
        <v>17</v>
      </c>
      <c r="E111" s="79" t="s">
        <v>12</v>
      </c>
      <c r="F111" s="79" t="s">
        <v>22</v>
      </c>
      <c r="G111" s="79" t="s">
        <v>20</v>
      </c>
      <c r="H111" s="79" t="s">
        <v>22</v>
      </c>
    </row>
    <row r="112" spans="1:8">
      <c r="A112" s="114" t="s">
        <v>8</v>
      </c>
      <c r="B112" s="114" t="s">
        <v>9</v>
      </c>
      <c r="C112" s="79" t="s">
        <v>10</v>
      </c>
      <c r="D112" s="79" t="s">
        <v>11</v>
      </c>
      <c r="E112" s="79" t="s">
        <v>19</v>
      </c>
      <c r="F112" s="79" t="s">
        <v>13</v>
      </c>
      <c r="G112" s="79" t="s">
        <v>18</v>
      </c>
      <c r="H112" s="79" t="s">
        <v>18</v>
      </c>
    </row>
    <row r="113" spans="1:8">
      <c r="A113" s="114" t="s">
        <v>8</v>
      </c>
      <c r="B113" s="114" t="s">
        <v>9</v>
      </c>
      <c r="C113" s="79" t="s">
        <v>16</v>
      </c>
      <c r="D113" s="79" t="s">
        <v>17</v>
      </c>
      <c r="E113" s="79" t="s">
        <v>12</v>
      </c>
      <c r="F113" s="79" t="s">
        <v>22</v>
      </c>
      <c r="G113" s="79" t="s">
        <v>22</v>
      </c>
      <c r="H113" s="79" t="s">
        <v>22</v>
      </c>
    </row>
    <row r="114" spans="1:8">
      <c r="A114" s="114" t="s">
        <v>15</v>
      </c>
      <c r="B114" s="114" t="s">
        <v>9</v>
      </c>
      <c r="C114" s="79" t="s">
        <v>21</v>
      </c>
      <c r="D114" s="79" t="s">
        <v>17</v>
      </c>
      <c r="E114" s="79" t="s">
        <v>12</v>
      </c>
      <c r="F114" s="79" t="s">
        <v>13</v>
      </c>
      <c r="G114" s="79" t="s">
        <v>18</v>
      </c>
      <c r="H114" s="79" t="s">
        <v>18</v>
      </c>
    </row>
    <row r="115" spans="1:8">
      <c r="A115" s="114" t="s">
        <v>15</v>
      </c>
      <c r="B115" s="114" t="s">
        <v>9</v>
      </c>
      <c r="C115" s="79" t="s">
        <v>16</v>
      </c>
      <c r="D115" s="79" t="s">
        <v>17</v>
      </c>
      <c r="E115" s="79" t="s">
        <v>12</v>
      </c>
      <c r="F115" s="79" t="s">
        <v>13</v>
      </c>
      <c r="G115" s="79" t="s">
        <v>18</v>
      </c>
      <c r="H115" s="79" t="s">
        <v>18</v>
      </c>
    </row>
    <row r="116" spans="1:8">
      <c r="A116" s="114" t="s">
        <v>8</v>
      </c>
      <c r="B116" s="114" t="s">
        <v>9</v>
      </c>
      <c r="C116" s="79" t="s">
        <v>21</v>
      </c>
      <c r="D116" s="79" t="s">
        <v>17</v>
      </c>
      <c r="E116" s="79" t="s">
        <v>12</v>
      </c>
      <c r="F116" s="79" t="s">
        <v>13</v>
      </c>
      <c r="G116" s="79" t="s">
        <v>13</v>
      </c>
      <c r="H116" s="79" t="s">
        <v>13</v>
      </c>
    </row>
    <row r="117" spans="1:8">
      <c r="A117" s="114" t="s">
        <v>8</v>
      </c>
      <c r="B117" s="114" t="s">
        <v>9</v>
      </c>
      <c r="C117" s="79" t="s">
        <v>21</v>
      </c>
      <c r="D117" s="79" t="s">
        <v>17</v>
      </c>
      <c r="E117" s="79" t="s">
        <v>19</v>
      </c>
      <c r="F117" s="79" t="s">
        <v>14</v>
      </c>
      <c r="G117" s="79" t="s">
        <v>18</v>
      </c>
      <c r="H117" s="79" t="s">
        <v>20</v>
      </c>
    </row>
    <row r="118" spans="1:8">
      <c r="A118" s="114" t="s">
        <v>15</v>
      </c>
      <c r="B118" s="114" t="s">
        <v>9</v>
      </c>
      <c r="C118" s="79" t="s">
        <v>21</v>
      </c>
      <c r="D118" s="79" t="s">
        <v>11</v>
      </c>
      <c r="E118" s="79" t="s">
        <v>19</v>
      </c>
      <c r="F118" s="79" t="s">
        <v>13</v>
      </c>
      <c r="G118" s="79" t="s">
        <v>18</v>
      </c>
      <c r="H118" s="79" t="s">
        <v>18</v>
      </c>
    </row>
    <row r="119" spans="1:8">
      <c r="A119" s="114" t="s">
        <v>15</v>
      </c>
      <c r="B119" s="114" t="s">
        <v>9</v>
      </c>
      <c r="C119" s="79" t="s">
        <v>10</v>
      </c>
      <c r="D119" s="79" t="s">
        <v>11</v>
      </c>
      <c r="E119" s="79" t="s">
        <v>19</v>
      </c>
      <c r="F119" s="79" t="s">
        <v>14</v>
      </c>
      <c r="G119" s="79" t="s">
        <v>14</v>
      </c>
      <c r="H119" s="79" t="s">
        <v>13</v>
      </c>
    </row>
    <row r="120" spans="1:8">
      <c r="A120" s="114" t="s">
        <v>15</v>
      </c>
      <c r="B120" s="114" t="s">
        <v>9</v>
      </c>
      <c r="C120" s="79" t="s">
        <v>16</v>
      </c>
      <c r="D120" s="79" t="s">
        <v>17</v>
      </c>
      <c r="E120" s="79" t="s">
        <v>12</v>
      </c>
      <c r="F120" s="79" t="s">
        <v>13</v>
      </c>
      <c r="G120" s="79" t="s">
        <v>13</v>
      </c>
      <c r="H120" s="79" t="s">
        <v>13</v>
      </c>
    </row>
    <row r="121" spans="1:8">
      <c r="A121" s="114" t="s">
        <v>15</v>
      </c>
      <c r="B121" s="114" t="s">
        <v>9</v>
      </c>
      <c r="C121" s="79" t="s">
        <v>10</v>
      </c>
      <c r="D121" s="79" t="s">
        <v>11</v>
      </c>
      <c r="E121" s="79" t="s">
        <v>19</v>
      </c>
      <c r="F121" s="79" t="s">
        <v>20</v>
      </c>
      <c r="G121" s="79" t="s">
        <v>18</v>
      </c>
      <c r="H121" s="79" t="s">
        <v>13</v>
      </c>
    </row>
    <row r="122" spans="1:8">
      <c r="A122" s="114" t="s">
        <v>15</v>
      </c>
      <c r="B122" s="114" t="s">
        <v>9</v>
      </c>
      <c r="C122" s="79" t="s">
        <v>16</v>
      </c>
      <c r="D122" s="79" t="s">
        <v>17</v>
      </c>
      <c r="E122" s="79" t="s">
        <v>12</v>
      </c>
      <c r="F122" s="79" t="s">
        <v>22</v>
      </c>
      <c r="G122" s="79" t="s">
        <v>22</v>
      </c>
      <c r="H122" s="79" t="s">
        <v>22</v>
      </c>
    </row>
    <row r="123" spans="1:8">
      <c r="A123" s="114" t="s">
        <v>15</v>
      </c>
      <c r="B123" s="114" t="s">
        <v>9</v>
      </c>
      <c r="C123" s="79" t="s">
        <v>21</v>
      </c>
      <c r="D123" s="79" t="s">
        <v>17</v>
      </c>
      <c r="E123" s="79" t="s">
        <v>12</v>
      </c>
      <c r="F123" s="79" t="s">
        <v>18</v>
      </c>
      <c r="G123" s="79" t="s">
        <v>18</v>
      </c>
      <c r="H123" s="79" t="s">
        <v>23</v>
      </c>
    </row>
    <row r="124" spans="1:8">
      <c r="A124" s="114" t="s">
        <v>8</v>
      </c>
      <c r="B124" s="114" t="s">
        <v>9</v>
      </c>
      <c r="C124" s="79" t="s">
        <v>16</v>
      </c>
      <c r="D124" s="79" t="s">
        <v>11</v>
      </c>
      <c r="E124" s="79" t="s">
        <v>12</v>
      </c>
      <c r="F124" s="79" t="s">
        <v>18</v>
      </c>
      <c r="G124" s="79" t="s">
        <v>18</v>
      </c>
      <c r="H124" s="79" t="s">
        <v>18</v>
      </c>
    </row>
    <row r="125" spans="1:8">
      <c r="A125" s="114" t="s">
        <v>8</v>
      </c>
      <c r="B125" s="114" t="s">
        <v>9</v>
      </c>
      <c r="C125" s="79" t="s">
        <v>21</v>
      </c>
      <c r="D125" s="79" t="s">
        <v>17</v>
      </c>
      <c r="E125" s="79" t="s">
        <v>12</v>
      </c>
      <c r="F125" s="79" t="s">
        <v>20</v>
      </c>
      <c r="G125" s="79" t="s">
        <v>20</v>
      </c>
      <c r="H125" s="79" t="s">
        <v>20</v>
      </c>
    </row>
    <row r="126" spans="1:8">
      <c r="A126" s="114" t="s">
        <v>8</v>
      </c>
      <c r="B126" s="114" t="s">
        <v>9</v>
      </c>
      <c r="C126" s="79" t="s">
        <v>21</v>
      </c>
      <c r="D126" s="79" t="s">
        <v>17</v>
      </c>
      <c r="E126" s="79" t="s">
        <v>19</v>
      </c>
      <c r="F126" s="79" t="s">
        <v>18</v>
      </c>
      <c r="G126" s="79" t="s">
        <v>13</v>
      </c>
      <c r="H126" s="79" t="s">
        <v>13</v>
      </c>
    </row>
    <row r="127" spans="1:8">
      <c r="A127" s="114" t="s">
        <v>15</v>
      </c>
      <c r="B127" s="114" t="s">
        <v>9</v>
      </c>
      <c r="C127" s="79" t="s">
        <v>16</v>
      </c>
      <c r="D127" s="79" t="s">
        <v>17</v>
      </c>
      <c r="E127" s="79" t="s">
        <v>12</v>
      </c>
      <c r="F127" s="79" t="s">
        <v>22</v>
      </c>
      <c r="G127" s="79" t="s">
        <v>20</v>
      </c>
      <c r="H127" s="79" t="s">
        <v>22</v>
      </c>
    </row>
    <row r="128" spans="1:8">
      <c r="A128" s="114" t="s">
        <v>15</v>
      </c>
      <c r="B128" s="114" t="s">
        <v>9</v>
      </c>
      <c r="C128" s="79" t="s">
        <v>10</v>
      </c>
      <c r="D128" s="79" t="s">
        <v>11</v>
      </c>
      <c r="E128" s="79" t="s">
        <v>12</v>
      </c>
      <c r="F128" s="79" t="s">
        <v>13</v>
      </c>
      <c r="G128" s="79" t="s">
        <v>18</v>
      </c>
      <c r="H128" s="79" t="s">
        <v>18</v>
      </c>
    </row>
    <row r="129" spans="1:8">
      <c r="A129" s="114" t="s">
        <v>8</v>
      </c>
      <c r="B129" s="114" t="s">
        <v>9</v>
      </c>
      <c r="C129" s="79" t="s">
        <v>16</v>
      </c>
      <c r="D129" s="79" t="s">
        <v>11</v>
      </c>
      <c r="E129" s="79" t="s">
        <v>12</v>
      </c>
      <c r="F129" s="79" t="s">
        <v>13</v>
      </c>
      <c r="G129" s="79" t="s">
        <v>13</v>
      </c>
      <c r="H129" s="79" t="s">
        <v>13</v>
      </c>
    </row>
    <row r="130" spans="1:8">
      <c r="A130" s="114" t="s">
        <v>15</v>
      </c>
      <c r="B130" s="114" t="s">
        <v>9</v>
      </c>
      <c r="C130" s="79" t="s">
        <v>21</v>
      </c>
      <c r="D130" s="79" t="s">
        <v>11</v>
      </c>
      <c r="E130" s="79" t="s">
        <v>19</v>
      </c>
      <c r="F130" s="79" t="s">
        <v>14</v>
      </c>
      <c r="G130" s="79" t="s">
        <v>13</v>
      </c>
      <c r="H130" s="79" t="s">
        <v>18</v>
      </c>
    </row>
    <row r="131" spans="1:8">
      <c r="A131" s="114" t="s">
        <v>15</v>
      </c>
      <c r="B131" s="114" t="s">
        <v>9</v>
      </c>
      <c r="C131" s="79" t="s">
        <v>21</v>
      </c>
      <c r="D131" s="79" t="s">
        <v>17</v>
      </c>
      <c r="E131" s="79" t="s">
        <v>12</v>
      </c>
      <c r="F131" s="79" t="s">
        <v>18</v>
      </c>
      <c r="G131" s="79" t="s">
        <v>18</v>
      </c>
      <c r="H131" s="79" t="s">
        <v>18</v>
      </c>
    </row>
    <row r="132" spans="1:8">
      <c r="A132" s="114" t="s">
        <v>8</v>
      </c>
      <c r="B132" s="114" t="s">
        <v>9</v>
      </c>
      <c r="C132" s="79" t="s">
        <v>10</v>
      </c>
      <c r="D132" s="79" t="s">
        <v>11</v>
      </c>
      <c r="E132" s="79" t="s">
        <v>12</v>
      </c>
      <c r="F132" s="79" t="s">
        <v>18</v>
      </c>
      <c r="G132" s="79" t="s">
        <v>18</v>
      </c>
      <c r="H132" s="79" t="s">
        <v>13</v>
      </c>
    </row>
    <row r="133" spans="1:8">
      <c r="A133" s="114" t="s">
        <v>8</v>
      </c>
      <c r="B133" s="114" t="s">
        <v>9</v>
      </c>
      <c r="C133" s="79" t="s">
        <v>10</v>
      </c>
      <c r="D133" s="79" t="s">
        <v>17</v>
      </c>
      <c r="E133" s="79" t="s">
        <v>19</v>
      </c>
      <c r="F133" s="79" t="s">
        <v>13</v>
      </c>
      <c r="G133" s="79" t="s">
        <v>13</v>
      </c>
      <c r="H133" s="79" t="s">
        <v>13</v>
      </c>
    </row>
    <row r="134" spans="1:8">
      <c r="A134" s="114" t="s">
        <v>15</v>
      </c>
      <c r="B134" s="114" t="s">
        <v>9</v>
      </c>
      <c r="C134" s="79" t="s">
        <v>10</v>
      </c>
      <c r="D134" s="79" t="s">
        <v>11</v>
      </c>
      <c r="E134" s="79" t="s">
        <v>12</v>
      </c>
      <c r="F134" s="79" t="s">
        <v>14</v>
      </c>
      <c r="G134" s="79" t="s">
        <v>14</v>
      </c>
      <c r="H134" s="79" t="s">
        <v>14</v>
      </c>
    </row>
    <row r="135" spans="1:8">
      <c r="A135" s="114" t="s">
        <v>15</v>
      </c>
      <c r="B135" s="114" t="s">
        <v>9</v>
      </c>
      <c r="C135" s="79" t="s">
        <v>10</v>
      </c>
      <c r="D135" s="79" t="s">
        <v>11</v>
      </c>
      <c r="E135" s="79" t="s">
        <v>12</v>
      </c>
      <c r="F135" s="79" t="s">
        <v>13</v>
      </c>
      <c r="G135" s="79" t="s">
        <v>13</v>
      </c>
      <c r="H135" s="79" t="s">
        <v>13</v>
      </c>
    </row>
    <row r="136" spans="1:8">
      <c r="A136" s="114" t="s">
        <v>8</v>
      </c>
      <c r="B136" s="114" t="s">
        <v>9</v>
      </c>
      <c r="C136" s="79" t="s">
        <v>21</v>
      </c>
      <c r="D136" s="79" t="s">
        <v>17</v>
      </c>
      <c r="E136" s="79" t="s">
        <v>12</v>
      </c>
      <c r="F136" s="79" t="s">
        <v>13</v>
      </c>
      <c r="G136" s="79" t="s">
        <v>13</v>
      </c>
      <c r="H136" s="79" t="s">
        <v>20</v>
      </c>
    </row>
    <row r="137" spans="1:8">
      <c r="A137" s="114" t="s">
        <v>15</v>
      </c>
      <c r="B137" s="114" t="s">
        <v>9</v>
      </c>
      <c r="C137" s="79" t="s">
        <v>16</v>
      </c>
      <c r="D137" s="79" t="s">
        <v>17</v>
      </c>
      <c r="E137" s="79" t="s">
        <v>12</v>
      </c>
      <c r="F137" s="79" t="s">
        <v>22</v>
      </c>
      <c r="G137" s="79" t="s">
        <v>22</v>
      </c>
      <c r="H137" s="79" t="s">
        <v>22</v>
      </c>
    </row>
    <row r="138" spans="1:8">
      <c r="A138" s="114" t="s">
        <v>15</v>
      </c>
      <c r="B138" s="114" t="s">
        <v>9</v>
      </c>
      <c r="C138" s="79" t="s">
        <v>16</v>
      </c>
      <c r="D138" s="79" t="s">
        <v>17</v>
      </c>
      <c r="E138" s="79" t="s">
        <v>12</v>
      </c>
      <c r="F138" s="79" t="s">
        <v>22</v>
      </c>
      <c r="G138" s="79" t="s">
        <v>22</v>
      </c>
      <c r="H138" s="79" t="s">
        <v>22</v>
      </c>
    </row>
    <row r="139" spans="1:8">
      <c r="A139" s="114" t="s">
        <v>15</v>
      </c>
      <c r="B139" s="114" t="s">
        <v>9</v>
      </c>
      <c r="C139" s="79" t="s">
        <v>16</v>
      </c>
      <c r="D139" s="79" t="s">
        <v>17</v>
      </c>
      <c r="E139" s="79" t="s">
        <v>12</v>
      </c>
      <c r="F139" s="79" t="s">
        <v>18</v>
      </c>
      <c r="G139" s="79" t="s">
        <v>22</v>
      </c>
      <c r="H139" s="79" t="s">
        <v>22</v>
      </c>
    </row>
    <row r="140" spans="1:8">
      <c r="A140" s="114" t="s">
        <v>15</v>
      </c>
      <c r="B140" s="114" t="s">
        <v>9</v>
      </c>
      <c r="C140" s="79" t="s">
        <v>10</v>
      </c>
      <c r="D140" s="79" t="s">
        <v>11</v>
      </c>
      <c r="E140" s="79" t="s">
        <v>12</v>
      </c>
      <c r="F140" s="79" t="s">
        <v>14</v>
      </c>
      <c r="G140" s="79" t="s">
        <v>14</v>
      </c>
      <c r="H140" s="79" t="s">
        <v>14</v>
      </c>
    </row>
    <row r="141" spans="1:8">
      <c r="A141" s="114" t="s">
        <v>8</v>
      </c>
      <c r="B141" s="114" t="s">
        <v>9</v>
      </c>
      <c r="C141" s="79" t="s">
        <v>16</v>
      </c>
      <c r="D141" s="79" t="s">
        <v>17</v>
      </c>
      <c r="E141" s="79" t="s">
        <v>12</v>
      </c>
      <c r="F141" s="79" t="s">
        <v>13</v>
      </c>
      <c r="G141" s="79" t="s">
        <v>13</v>
      </c>
      <c r="H141" s="79" t="s">
        <v>18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26" sqref="D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159</v>
      </c>
      <c r="B3" s="10" t="str">
        <f>VLOOKUP(A$2, Eixo[], 4, FALSE)</f>
        <v>Eixo 2: Questão 6</v>
      </c>
      <c r="C3" s="10"/>
      <c r="D3" s="10"/>
    </row>
    <row r="5" spans="1:9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9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20</v>
      </c>
      <c r="C7" s="10">
        <f>COUNTIFS(Resp2[Vínculo],"tecnico",Resp2[2.06],B7)</f>
        <v>8</v>
      </c>
      <c r="D7" s="10">
        <f>COUNTIFS(Resp2[Vínculo],"docente",Resp2[2.06],B7)</f>
        <v>5</v>
      </c>
      <c r="E7" s="10">
        <f>COUNTIF(Resp2[2.06],B7)</f>
        <v>13</v>
      </c>
      <c r="F7" s="25">
        <f t="shared" ref="F7:F13" si="0">ROUND($E7/$E$13*100,2)</f>
        <v>9.2899999999999991</v>
      </c>
      <c r="G7" s="25">
        <f>ROUND($E7/SUM($E$7:$E$12)*100,3)</f>
        <v>9.2859999999999996</v>
      </c>
    </row>
    <row r="8" spans="1:9">
      <c r="B8" s="9" t="s">
        <v>23</v>
      </c>
      <c r="C8" s="10">
        <f>COUNTIFS(Resp2[Vínculo],"tecnico",Resp2[2.06],B8)</f>
        <v>5</v>
      </c>
      <c r="D8" s="10">
        <f>COUNTIFS(Resp2[Vínculo],"docente",Resp2[2.06],B8)</f>
        <v>3</v>
      </c>
      <c r="E8" s="10">
        <f>COUNTIF(Resp2[2.06],B8)</f>
        <v>8</v>
      </c>
      <c r="F8" s="25">
        <f t="shared" si="0"/>
        <v>5.71</v>
      </c>
      <c r="G8" s="25">
        <f t="shared" ref="G8:G12" si="1">ROUND($E8/SUM($E$7:$E$12)*100,3)</f>
        <v>5.7140000000000004</v>
      </c>
    </row>
    <row r="9" spans="1:9">
      <c r="B9" s="9" t="s">
        <v>22</v>
      </c>
      <c r="C9" s="10">
        <f>COUNTIFS(Resp2[Vínculo],"tecnico",Resp2[2.06],B9)</f>
        <v>10</v>
      </c>
      <c r="D9" s="10">
        <f>COUNTIFS(Resp2[Vínculo],"docente",Resp2[2.06],B9)</f>
        <v>9</v>
      </c>
      <c r="E9" s="10">
        <f>COUNTIF(Resp2[2.06],B9)</f>
        <v>19</v>
      </c>
      <c r="F9" s="25">
        <f t="shared" si="0"/>
        <v>13.57</v>
      </c>
      <c r="G9" s="25">
        <f t="shared" si="1"/>
        <v>13.571</v>
      </c>
    </row>
    <row r="10" spans="1:9">
      <c r="B10" s="9" t="s">
        <v>18</v>
      </c>
      <c r="C10" s="10">
        <f>COUNTIFS(Resp2[Vínculo],"tecnico",Resp2[2.06],B10)</f>
        <v>16</v>
      </c>
      <c r="D10" s="10">
        <f>COUNTIFS(Resp2[Vínculo],"docente",Resp2[2.06],B10)</f>
        <v>8</v>
      </c>
      <c r="E10" s="10">
        <f>COUNTIF(Resp2[2.06],B10)</f>
        <v>24</v>
      </c>
      <c r="F10" s="25">
        <f t="shared" si="0"/>
        <v>17.14</v>
      </c>
      <c r="G10" s="25">
        <f t="shared" si="1"/>
        <v>17.143000000000001</v>
      </c>
    </row>
    <row r="11" spans="1:9">
      <c r="B11" s="9" t="s">
        <v>13</v>
      </c>
      <c r="C11" s="10">
        <f>COUNTIFS(Resp2[Vínculo],"tecnico",Resp2[2.06],B11)</f>
        <v>27</v>
      </c>
      <c r="D11" s="10">
        <f>COUNTIFS(Resp2[Vínculo],"docente",Resp2[2.06],B11)</f>
        <v>29</v>
      </c>
      <c r="E11" s="10">
        <f>COUNTIF(Resp2[2.06],B11)</f>
        <v>56</v>
      </c>
      <c r="F11" s="25">
        <f t="shared" si="0"/>
        <v>40</v>
      </c>
      <c r="G11" s="25">
        <f t="shared" si="1"/>
        <v>40</v>
      </c>
    </row>
    <row r="12" spans="1:9">
      <c r="B12" s="101" t="s">
        <v>14</v>
      </c>
      <c r="C12" s="100">
        <f>COUNTIFS(Resp2[Vínculo],"tecnico",Resp2[2.06],B12)</f>
        <v>9</v>
      </c>
      <c r="D12" s="100">
        <f>COUNTIFS(Resp2[Vínculo],"docente",Resp2[2.06],B12)</f>
        <v>11</v>
      </c>
      <c r="E12" s="100">
        <f>COUNTIF(Resp2[2.06],B12)</f>
        <v>20</v>
      </c>
      <c r="F12" s="102">
        <f t="shared" si="0"/>
        <v>14.29</v>
      </c>
      <c r="G12" s="102">
        <f t="shared" si="1"/>
        <v>14.286</v>
      </c>
    </row>
    <row r="13" spans="1:9">
      <c r="B13" s="10" t="s">
        <v>167</v>
      </c>
      <c r="C13" s="10">
        <f>SUM(C6:C12)</f>
        <v>75</v>
      </c>
      <c r="D13" s="10">
        <f>SUM(D6:D12)</f>
        <v>65</v>
      </c>
      <c r="E13" s="10">
        <f>SUM(C13:D13)</f>
        <v>140</v>
      </c>
      <c r="F13" s="105">
        <f t="shared" si="0"/>
        <v>100</v>
      </c>
      <c r="G13" s="105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161</v>
      </c>
      <c r="E17" s="8" t="s">
        <v>164</v>
      </c>
      <c r="F17" s="37"/>
      <c r="G17" s="38"/>
    </row>
    <row r="18" spans="2:7">
      <c r="B18" s="29" t="s">
        <v>86</v>
      </c>
      <c r="C18" s="29" t="s">
        <v>85</v>
      </c>
      <c r="D18" s="15">
        <f>SUM(C8:C9)</f>
        <v>15</v>
      </c>
      <c r="E18" s="44">
        <f>ROUND(D18/SUM(D$18:D$21)*100,3)</f>
        <v>20</v>
      </c>
      <c r="F18" s="37"/>
      <c r="G18" s="38"/>
    </row>
    <row r="19" spans="2:7">
      <c r="B19" s="30" t="s">
        <v>181</v>
      </c>
      <c r="C19" s="30" t="s">
        <v>78</v>
      </c>
      <c r="D19" s="15">
        <f>C7</f>
        <v>8</v>
      </c>
      <c r="E19" s="44">
        <f t="shared" ref="E19:E21" si="2">ROUND(D19/SUM(D$18:D$21)*100,3)</f>
        <v>10.667</v>
      </c>
      <c r="F19" s="37"/>
      <c r="G19" s="38"/>
    </row>
    <row r="20" spans="2:7">
      <c r="B20" s="31" t="s">
        <v>18</v>
      </c>
      <c r="C20" s="31" t="s">
        <v>90</v>
      </c>
      <c r="D20" s="15">
        <f>C10</f>
        <v>16</v>
      </c>
      <c r="E20" s="44">
        <f t="shared" si="2"/>
        <v>21.332999999999998</v>
      </c>
    </row>
    <row r="21" spans="2:7">
      <c r="B21" s="52" t="s">
        <v>96</v>
      </c>
      <c r="C21" s="52" t="s">
        <v>95</v>
      </c>
      <c r="D21" s="33">
        <f>SUM(C11:C12)</f>
        <v>36</v>
      </c>
      <c r="E21" s="45">
        <f t="shared" si="2"/>
        <v>48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12</v>
      </c>
      <c r="E25" s="44">
        <f>ROUND(D25/SUM(D$25:D$28)*100,3)</f>
        <v>18.462</v>
      </c>
    </row>
    <row r="26" spans="2:7">
      <c r="B26" s="30" t="s">
        <v>181</v>
      </c>
      <c r="C26" s="30" t="s">
        <v>78</v>
      </c>
      <c r="D26" s="15">
        <f>D7</f>
        <v>5</v>
      </c>
      <c r="E26" s="44">
        <f>ROUND(D26/SUM(D$25:D$28)*100,3)</f>
        <v>7.6920000000000002</v>
      </c>
    </row>
    <row r="27" spans="2:7">
      <c r="B27" s="31" t="s">
        <v>18</v>
      </c>
      <c r="C27" s="31" t="s">
        <v>90</v>
      </c>
      <c r="D27" s="15">
        <f>D10</f>
        <v>8</v>
      </c>
      <c r="E27" s="44">
        <f>ROUND(D27/SUM(D$25:D$28)*100,3)</f>
        <v>12.308</v>
      </c>
    </row>
    <row r="28" spans="2:7">
      <c r="B28" s="32" t="s">
        <v>96</v>
      </c>
      <c r="C28" s="32" t="s">
        <v>95</v>
      </c>
      <c r="D28" s="33">
        <f>SUM(D11:D12)</f>
        <v>40</v>
      </c>
      <c r="E28" s="45">
        <f>ROUND(D28/SUM(D$25:D$28)*100,3)</f>
        <v>61.537999999999997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D26" sqref="D26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159</v>
      </c>
      <c r="B3" s="10" t="str">
        <f>VLOOKUP(A$2, Eixo[], 4, FALSE)</f>
        <v>Eixo 2: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COUNTIFS(Resp2[Vínculo],"tecnico",Resp2[2.07],B7)</f>
        <v>11</v>
      </c>
      <c r="D7" s="10">
        <f>COUNTIFS(Resp2[Vínculo],"docente",Resp2[2.07],B7)</f>
        <v>7</v>
      </c>
      <c r="E7" s="10">
        <f>COUNTIF(Resp2[2.07],B7)</f>
        <v>18</v>
      </c>
      <c r="F7" s="25">
        <f t="shared" ref="F7:F12" si="0">ROUND($E7/$E$13*100,2)</f>
        <v>12.86</v>
      </c>
      <c r="G7" s="25">
        <f>ROUND($E7/SUM($E$7:$E$12)*100,3)</f>
        <v>12.856999999999999</v>
      </c>
    </row>
    <row r="8" spans="1:7">
      <c r="B8" s="9" t="s">
        <v>23</v>
      </c>
      <c r="C8" s="10">
        <f>COUNTIFS(Resp2[Vínculo],"tecnico",Resp2[2.07],B8)</f>
        <v>6</v>
      </c>
      <c r="D8" s="10">
        <f>COUNTIFS(Resp2[Vínculo],"docente",Resp2[2.07],B8)</f>
        <v>5</v>
      </c>
      <c r="E8" s="10">
        <f>COUNTIF(Resp2[2.07],B8)</f>
        <v>11</v>
      </c>
      <c r="F8" s="25">
        <f t="shared" si="0"/>
        <v>7.86</v>
      </c>
      <c r="G8" s="25">
        <f t="shared" ref="G8:G12" si="1">ROUND($E8/SUM($E$7:$E$12)*100,3)</f>
        <v>7.8570000000000002</v>
      </c>
    </row>
    <row r="9" spans="1:7">
      <c r="B9" s="9" t="s">
        <v>22</v>
      </c>
      <c r="C9" s="10">
        <f>COUNTIFS(Resp2[Vínculo],"tecnico",Resp2[2.07],B9)</f>
        <v>8</v>
      </c>
      <c r="D9" s="10">
        <f>COUNTIFS(Resp2[Vínculo],"docente",Resp2[2.07],B9)</f>
        <v>9</v>
      </c>
      <c r="E9" s="10">
        <f>COUNTIF(Resp2[2.07],B9)</f>
        <v>17</v>
      </c>
      <c r="F9" s="25">
        <f t="shared" si="0"/>
        <v>12.14</v>
      </c>
      <c r="G9" s="25">
        <f t="shared" si="1"/>
        <v>12.143000000000001</v>
      </c>
    </row>
    <row r="10" spans="1:7">
      <c r="B10" s="9" t="s">
        <v>18</v>
      </c>
      <c r="C10" s="10">
        <f>COUNTIFS(Resp2[Vínculo],"tecnico",Resp2[2.07],B10)</f>
        <v>19</v>
      </c>
      <c r="D10" s="10">
        <f>COUNTIFS(Resp2[Vínculo],"docente",Resp2[2.07],B10)</f>
        <v>11</v>
      </c>
      <c r="E10" s="10">
        <f>COUNTIF(Resp2[2.07],B10)</f>
        <v>30</v>
      </c>
      <c r="F10" s="25">
        <f t="shared" si="0"/>
        <v>21.43</v>
      </c>
      <c r="G10" s="25">
        <f t="shared" si="1"/>
        <v>21.428999999999998</v>
      </c>
    </row>
    <row r="11" spans="1:7">
      <c r="B11" s="9" t="s">
        <v>13</v>
      </c>
      <c r="C11" s="10">
        <f>COUNTIFS(Resp2[Vínculo],"tecnico",Resp2[2.07],B11)</f>
        <v>23</v>
      </c>
      <c r="D11" s="10">
        <f>COUNTIFS(Resp2[Vínculo],"docente",Resp2[2.07],B11)</f>
        <v>26</v>
      </c>
      <c r="E11" s="10">
        <f>COUNTIF(Resp2[2.07],B11)</f>
        <v>49</v>
      </c>
      <c r="F11" s="25">
        <f t="shared" si="0"/>
        <v>35</v>
      </c>
      <c r="G11" s="25">
        <f t="shared" si="1"/>
        <v>35</v>
      </c>
    </row>
    <row r="12" spans="1:7">
      <c r="B12" s="26" t="s">
        <v>14</v>
      </c>
      <c r="C12" s="10">
        <f>COUNTIFS(Resp2[Vínculo],"tecnico",Resp2[2.07],B12)</f>
        <v>8</v>
      </c>
      <c r="D12" s="10">
        <f>COUNTIFS(Resp2[Vínculo],"docente",Resp2[2.07],B12)</f>
        <v>7</v>
      </c>
      <c r="E12" s="10">
        <f>COUNTIF(Resp2[2.07],B12)</f>
        <v>15</v>
      </c>
      <c r="F12" s="102">
        <f t="shared" si="0"/>
        <v>10.71</v>
      </c>
      <c r="G12" s="25">
        <f t="shared" si="1"/>
        <v>10.714</v>
      </c>
    </row>
    <row r="13" spans="1:7">
      <c r="B13" s="9" t="s">
        <v>167</v>
      </c>
      <c r="C13" s="11">
        <f>SUM(C6:C12)</f>
        <v>75</v>
      </c>
      <c r="D13" s="11">
        <f>SUM(D6:D12)</f>
        <v>65</v>
      </c>
      <c r="E13" s="11">
        <f>SUM(C13:D13)</f>
        <v>140</v>
      </c>
      <c r="F13" s="105">
        <f>ROUND($E13/$E$13*100,2)</f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14</v>
      </c>
      <c r="E18" s="39">
        <f>ROUND(D18/SUM(D$18:D$21)*100,3)</f>
        <v>18.667000000000002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11</v>
      </c>
      <c r="E19" s="39">
        <f t="shared" ref="E19:E21" si="2">ROUND(D19/SUM(D$18:D$21)*100,3)</f>
        <v>14.667</v>
      </c>
      <c r="F19" s="15"/>
      <c r="G19" s="10"/>
    </row>
    <row r="20" spans="2:7">
      <c r="B20" s="31" t="s">
        <v>18</v>
      </c>
      <c r="C20" s="31" t="s">
        <v>90</v>
      </c>
      <c r="D20" s="15">
        <f>C10</f>
        <v>19</v>
      </c>
      <c r="E20" s="39">
        <f t="shared" si="2"/>
        <v>25.332999999999998</v>
      </c>
    </row>
    <row r="21" spans="2:7">
      <c r="B21" s="32" t="s">
        <v>96</v>
      </c>
      <c r="C21" s="32" t="s">
        <v>95</v>
      </c>
      <c r="D21" s="33">
        <f>SUM(C11:C12)</f>
        <v>31</v>
      </c>
      <c r="E21" s="42">
        <f t="shared" si="2"/>
        <v>41.332999999999998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14</v>
      </c>
      <c r="E25" s="39">
        <f>ROUND(D25/SUM(D$25:D$28)*100,3)</f>
        <v>21.538</v>
      </c>
    </row>
    <row r="26" spans="2:7">
      <c r="B26" s="30" t="s">
        <v>181</v>
      </c>
      <c r="C26" s="30" t="s">
        <v>78</v>
      </c>
      <c r="D26" s="15">
        <f>D7</f>
        <v>7</v>
      </c>
      <c r="E26" s="39">
        <f>ROUND(D26/SUM(D$25:D$28)*100,3)</f>
        <v>10.769</v>
      </c>
    </row>
    <row r="27" spans="2:7">
      <c r="B27" s="31" t="s">
        <v>18</v>
      </c>
      <c r="C27" s="31" t="s">
        <v>90</v>
      </c>
      <c r="D27" s="15">
        <f>D10</f>
        <v>11</v>
      </c>
      <c r="E27" s="39">
        <f>ROUND(D27/SUM(D$25:D$28)*100,3)</f>
        <v>16.922999999999998</v>
      </c>
    </row>
    <row r="28" spans="2:7">
      <c r="B28" s="32" t="s">
        <v>96</v>
      </c>
      <c r="C28" s="32" t="s">
        <v>95</v>
      </c>
      <c r="D28" s="33">
        <f>SUM(D11:D12)</f>
        <v>33</v>
      </c>
      <c r="E28" s="42">
        <f>ROUND(D28/SUM(D$25:D$28)*100,3)</f>
        <v>50.768999999999998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D27" sqref="D27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159</v>
      </c>
      <c r="B3" s="10" t="str">
        <f>VLOOKUP(A$2, Eixo[], 4, FALSE)</f>
        <v>Eixo 2: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COUNTIFS(Resp2[Vínculo],"tecnico",Resp2[2.08],B7)</f>
        <v>6</v>
      </c>
      <c r="D7" s="10">
        <f>COUNTIFS(Resp2[Vínculo],"docente",Resp2[2.08],B7)</f>
        <v>9</v>
      </c>
      <c r="E7" s="10">
        <f>COUNTIF(Resp2[2.08],B7)</f>
        <v>15</v>
      </c>
      <c r="F7" s="25">
        <f t="shared" ref="F7:F13" si="0">ROUND($E7/$E$13*100,2)</f>
        <v>10.71</v>
      </c>
      <c r="G7" s="25">
        <f>ROUND($E7/SUM($E$7:$E$12)*100,3)</f>
        <v>10.714</v>
      </c>
    </row>
    <row r="8" spans="1:7">
      <c r="B8" s="9" t="s">
        <v>23</v>
      </c>
      <c r="C8" s="10">
        <f>COUNTIFS(Resp2[Vínculo],"tecnico",Resp2[2.08],B8)</f>
        <v>6</v>
      </c>
      <c r="D8" s="10">
        <f>COUNTIFS(Resp2[Vínculo],"docente",Resp2[2.08],B8)</f>
        <v>8</v>
      </c>
      <c r="E8" s="10">
        <f>COUNTIF(Resp2[2.08],B8)</f>
        <v>14</v>
      </c>
      <c r="F8" s="25">
        <f t="shared" si="0"/>
        <v>10</v>
      </c>
      <c r="G8" s="25">
        <f t="shared" ref="G8:G12" si="1">ROUND($E8/SUM($E$7:$E$12)*100,3)</f>
        <v>10</v>
      </c>
    </row>
    <row r="9" spans="1:7">
      <c r="B9" s="9" t="s">
        <v>22</v>
      </c>
      <c r="C9" s="10">
        <f>COUNTIFS(Resp2[Vínculo],"tecnico",Resp2[2.08],B9)</f>
        <v>11</v>
      </c>
      <c r="D9" s="10">
        <f>COUNTIFS(Resp2[Vínculo],"docente",Resp2[2.08],B9)</f>
        <v>12</v>
      </c>
      <c r="E9" s="10">
        <f>COUNTIF(Resp2[2.08],B9)</f>
        <v>23</v>
      </c>
      <c r="F9" s="25">
        <f t="shared" si="0"/>
        <v>16.43</v>
      </c>
      <c r="G9" s="25">
        <f t="shared" si="1"/>
        <v>16.428999999999998</v>
      </c>
    </row>
    <row r="10" spans="1:7">
      <c r="B10" s="9" t="s">
        <v>18</v>
      </c>
      <c r="C10" s="10">
        <f>COUNTIFS(Resp2[Vínculo],"tecnico",Resp2[2.08],B10)</f>
        <v>24</v>
      </c>
      <c r="D10" s="10">
        <f>COUNTIFS(Resp2[Vínculo],"docente",Resp2[2.08],B10)</f>
        <v>15</v>
      </c>
      <c r="E10" s="10">
        <f>COUNTIF(Resp2[2.08],B10)</f>
        <v>39</v>
      </c>
      <c r="F10" s="25">
        <f t="shared" si="0"/>
        <v>27.86</v>
      </c>
      <c r="G10" s="25">
        <f t="shared" si="1"/>
        <v>27.856999999999999</v>
      </c>
    </row>
    <row r="11" spans="1:7">
      <c r="B11" s="9" t="s">
        <v>13</v>
      </c>
      <c r="C11" s="10">
        <f>COUNTIFS(Resp2[Vínculo],"tecnico",Resp2[2.08],B11)</f>
        <v>20</v>
      </c>
      <c r="D11" s="10">
        <f>COUNTIFS(Resp2[Vínculo],"docente",Resp2[2.08],B11)</f>
        <v>15</v>
      </c>
      <c r="E11" s="10">
        <f>COUNTIF(Resp2[2.08],B11)</f>
        <v>35</v>
      </c>
      <c r="F11" s="25">
        <f t="shared" si="0"/>
        <v>25</v>
      </c>
      <c r="G11" s="25">
        <f t="shared" si="1"/>
        <v>25</v>
      </c>
    </row>
    <row r="12" spans="1:7">
      <c r="B12" s="26" t="s">
        <v>14</v>
      </c>
      <c r="C12" s="10">
        <f>COUNTIFS(Resp2[Vínculo],"tecnico",Resp2[2.08],B12)</f>
        <v>8</v>
      </c>
      <c r="D12" s="10">
        <f>COUNTIFS(Resp2[Vínculo],"docente",Resp2[2.08],B12)</f>
        <v>6</v>
      </c>
      <c r="E12" s="10">
        <f>COUNTIF(Resp2[2.08],B12)</f>
        <v>14</v>
      </c>
      <c r="F12" s="102">
        <f t="shared" si="0"/>
        <v>10</v>
      </c>
      <c r="G12" s="25">
        <f t="shared" si="1"/>
        <v>10</v>
      </c>
    </row>
    <row r="13" spans="1:7">
      <c r="B13" s="27" t="s">
        <v>167</v>
      </c>
      <c r="C13" s="11">
        <f>SUM(C6:C12)</f>
        <v>75</v>
      </c>
      <c r="D13" s="11">
        <f>SUM(D6:D12)</f>
        <v>65</v>
      </c>
      <c r="E13" s="11">
        <f>SUM(C13:D13)</f>
        <v>140</v>
      </c>
      <c r="F13" s="105">
        <f t="shared" si="0"/>
        <v>100</v>
      </c>
      <c r="G13" s="107">
        <f>SUM(G7:G12)</f>
        <v>100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17</v>
      </c>
      <c r="E18" s="39">
        <f>ROUND(D18/SUM(D$18:D$21)*100,3)</f>
        <v>22.667000000000002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6</v>
      </c>
      <c r="E19" s="39">
        <f t="shared" ref="E19:E21" si="2">ROUND(D19/SUM(D$18:D$21)*100,3)</f>
        <v>8</v>
      </c>
      <c r="F19" s="15"/>
      <c r="G19" s="10"/>
    </row>
    <row r="20" spans="2:7">
      <c r="B20" s="31" t="s">
        <v>18</v>
      </c>
      <c r="C20" s="31" t="s">
        <v>90</v>
      </c>
      <c r="D20" s="15">
        <f>C10</f>
        <v>24</v>
      </c>
      <c r="E20" s="39">
        <f t="shared" si="2"/>
        <v>32</v>
      </c>
    </row>
    <row r="21" spans="2:7">
      <c r="B21" s="32" t="s">
        <v>96</v>
      </c>
      <c r="C21" s="32" t="s">
        <v>95</v>
      </c>
      <c r="D21" s="33">
        <f>SUM(C11:C12)</f>
        <v>28</v>
      </c>
      <c r="E21" s="42">
        <f t="shared" si="2"/>
        <v>37.332999999999998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20</v>
      </c>
      <c r="E25" s="39">
        <f>ROUND(D25/SUM(D$25:D$28)*100,3)</f>
        <v>30.768999999999998</v>
      </c>
    </row>
    <row r="26" spans="2:7">
      <c r="B26" s="30" t="s">
        <v>181</v>
      </c>
      <c r="C26" s="30" t="s">
        <v>78</v>
      </c>
      <c r="D26" s="15">
        <f>D7</f>
        <v>9</v>
      </c>
      <c r="E26" s="39">
        <f>ROUND(D26/SUM(D$25:D$28)*100,3)</f>
        <v>13.846</v>
      </c>
    </row>
    <row r="27" spans="2:7">
      <c r="B27" s="31" t="s">
        <v>18</v>
      </c>
      <c r="C27" s="31" t="s">
        <v>90</v>
      </c>
      <c r="D27" s="15">
        <f>D10</f>
        <v>15</v>
      </c>
      <c r="E27" s="39">
        <f>ROUND(D27/SUM(D$25:D$28)*100,3)</f>
        <v>23.077000000000002</v>
      </c>
    </row>
    <row r="28" spans="2:7">
      <c r="B28" s="32" t="s">
        <v>96</v>
      </c>
      <c r="C28" s="32" t="s">
        <v>95</v>
      </c>
      <c r="D28" s="33">
        <f>SUM(D11:D12)</f>
        <v>21</v>
      </c>
      <c r="E28" s="42">
        <f>ROUND(D28/SUM(D$25:D$28)*100,3)</f>
        <v>32.308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COUNTIFS(Resp3[Vínculo],"tecnico",Resp3[3.01],B7)</f>
        <v>19</v>
      </c>
      <c r="D7" s="10">
        <f>COUNTIFS(Resp3[Vínculo],"docente",Resp3[3.01],B7)</f>
        <v>14</v>
      </c>
      <c r="E7" s="10">
        <f>COUNTIF(Resp3[3.01],B7)</f>
        <v>33</v>
      </c>
      <c r="F7" s="25">
        <f t="shared" ref="F7:F13" si="0">ROUND($E7/$E$13*100,2)</f>
        <v>24.44</v>
      </c>
      <c r="G7" s="25">
        <f>ROUND($E7/SUM($E$7:$E$12)*100,3)</f>
        <v>24.443999999999999</v>
      </c>
    </row>
    <row r="8" spans="1:7">
      <c r="B8" s="9" t="s">
        <v>23</v>
      </c>
      <c r="C8" s="10">
        <f>COUNTIFS(Resp3[Vínculo],"tecnico",Resp3[3.01],B8)</f>
        <v>3</v>
      </c>
      <c r="D8" s="10">
        <f>COUNTIFS(Resp3[Vínculo],"docente",Resp3[3.01],B8)</f>
        <v>4</v>
      </c>
      <c r="E8" s="10">
        <f>COUNTIF(Resp3[3.01],B8)</f>
        <v>7</v>
      </c>
      <c r="F8" s="25">
        <f t="shared" si="0"/>
        <v>5.19</v>
      </c>
      <c r="G8" s="25">
        <f t="shared" ref="G8:G12" si="1">ROUND($E8/SUM($E$7:$E$12)*100,3)</f>
        <v>5.1849999999999996</v>
      </c>
    </row>
    <row r="9" spans="1:7">
      <c r="B9" s="9" t="s">
        <v>22</v>
      </c>
      <c r="C9" s="10">
        <f>COUNTIFS(Resp3[Vínculo],"tecnico",Resp3[3.01],B9)</f>
        <v>5</v>
      </c>
      <c r="D9" s="10">
        <f>COUNTIFS(Resp3[Vínculo],"docente",Resp3[3.01],B9)</f>
        <v>3</v>
      </c>
      <c r="E9" s="10">
        <f>COUNTIF(Resp3[3.01],B9)</f>
        <v>8</v>
      </c>
      <c r="F9" s="25">
        <f t="shared" si="0"/>
        <v>5.93</v>
      </c>
      <c r="G9" s="25">
        <f t="shared" si="1"/>
        <v>5.9260000000000002</v>
      </c>
    </row>
    <row r="10" spans="1:7">
      <c r="B10" s="9" t="s">
        <v>18</v>
      </c>
      <c r="C10" s="10">
        <f>COUNTIFS(Resp3[Vínculo],"tecnico",Resp3[3.01],B10)</f>
        <v>9</v>
      </c>
      <c r="D10" s="10">
        <f>COUNTIFS(Resp3[Vínculo],"docente",Resp3[3.01],B10)</f>
        <v>15</v>
      </c>
      <c r="E10" s="10">
        <f>COUNTIF(Resp3[3.01],B10)</f>
        <v>24</v>
      </c>
      <c r="F10" s="25">
        <f t="shared" si="0"/>
        <v>17.78</v>
      </c>
      <c r="G10" s="25">
        <f t="shared" si="1"/>
        <v>17.777999999999999</v>
      </c>
    </row>
    <row r="11" spans="1:7">
      <c r="B11" s="9" t="s">
        <v>13</v>
      </c>
      <c r="C11" s="10">
        <f>COUNTIFS(Resp3[Vínculo],"tecnico",Resp3[3.01],B11)</f>
        <v>32</v>
      </c>
      <c r="D11" s="10">
        <f>COUNTIFS(Resp3[Vínculo],"docente",Resp3[3.01],B11)</f>
        <v>18</v>
      </c>
      <c r="E11" s="10">
        <f>COUNTIF(Resp3[3.01],B11)</f>
        <v>50</v>
      </c>
      <c r="F11" s="25">
        <f t="shared" si="0"/>
        <v>37.04</v>
      </c>
      <c r="G11" s="25">
        <f t="shared" si="1"/>
        <v>37.036999999999999</v>
      </c>
    </row>
    <row r="12" spans="1:7">
      <c r="B12" s="26" t="s">
        <v>14</v>
      </c>
      <c r="C12" s="10">
        <f>COUNTIFS(Resp3[Vínculo],"tecnico",Resp3[3.01],B12)</f>
        <v>5</v>
      </c>
      <c r="D12" s="10">
        <f>COUNTIFS(Resp3[Vínculo],"docente",Resp3[3.01],B12)</f>
        <v>8</v>
      </c>
      <c r="E12" s="10">
        <f>COUNTIF(Resp3[3.01],B12)</f>
        <v>13</v>
      </c>
      <c r="F12" s="102">
        <f t="shared" si="0"/>
        <v>9.6300000000000008</v>
      </c>
      <c r="G12" s="25">
        <f t="shared" si="1"/>
        <v>9.6300000000000008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161</v>
      </c>
      <c r="E18" s="47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8</v>
      </c>
      <c r="E19" s="43">
        <f>ROUND(D19/SUM(D$19:D$22)*100,3)</f>
        <v>10.959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19</v>
      </c>
      <c r="E20" s="44">
        <f>ROUND(D20/SUM(D$19:D$22)*100,3)</f>
        <v>26.027000000000001</v>
      </c>
    </row>
    <row r="21" spans="2:7">
      <c r="B21" s="31" t="s">
        <v>18</v>
      </c>
      <c r="C21" s="31" t="s">
        <v>90</v>
      </c>
      <c r="D21" s="15">
        <f>C10</f>
        <v>9</v>
      </c>
      <c r="E21" s="44">
        <f>ROUND(D21/SUM(D$19:D$22)*100,3)</f>
        <v>12.329000000000001</v>
      </c>
    </row>
    <row r="22" spans="2:7">
      <c r="B22" s="32" t="s">
        <v>96</v>
      </c>
      <c r="C22" s="32" t="s">
        <v>95</v>
      </c>
      <c r="D22" s="33">
        <f>SUM(C11:C12)</f>
        <v>37</v>
      </c>
      <c r="E22" s="45">
        <f>ROUND(D22/SUM(D$19:D$22)*100,3)</f>
        <v>50.685000000000002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7</v>
      </c>
      <c r="E26" s="44">
        <f>ROUND(D26/SUM(D$26:D$29)*100,3)</f>
        <v>11.29</v>
      </c>
    </row>
    <row r="27" spans="2:7">
      <c r="B27" s="30" t="s">
        <v>181</v>
      </c>
      <c r="C27" s="30" t="s">
        <v>78</v>
      </c>
      <c r="D27" s="15">
        <f>D7</f>
        <v>14</v>
      </c>
      <c r="E27" s="44">
        <f>ROUND(D27/SUM(D$26:D$29)*100,3)</f>
        <v>22.581</v>
      </c>
    </row>
    <row r="28" spans="2:7">
      <c r="B28" s="31" t="s">
        <v>18</v>
      </c>
      <c r="C28" s="31" t="s">
        <v>90</v>
      </c>
      <c r="D28" s="15">
        <f>SUM(D10)</f>
        <v>15</v>
      </c>
      <c r="E28" s="44">
        <f>ROUND(D28/SUM(D$26:D$29)*100,3)</f>
        <v>24.193999999999999</v>
      </c>
    </row>
    <row r="29" spans="2:7">
      <c r="B29" s="32" t="s">
        <v>96</v>
      </c>
      <c r="C29" s="32" t="s">
        <v>95</v>
      </c>
      <c r="D29" s="33">
        <f>SUM(D11:D12)</f>
        <v>26</v>
      </c>
      <c r="E29" s="45">
        <f>ROUND(D29/SUM(D$26:D$29)*100,3)</f>
        <v>41.935000000000002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159</v>
      </c>
      <c r="B3" s="10" t="str">
        <f>VLOOKUP(A$2, Eixo[], 4, FALSE)</f>
        <v>Eixo3: Questão 2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20</v>
      </c>
      <c r="C7" s="10">
        <f>COUNTIFS(Resp3[Vínculo],"tecnico",Resp3[3.02],B7)</f>
        <v>14</v>
      </c>
      <c r="D7" s="10">
        <f>COUNTIFS(Resp3[Vínculo],"docente",Resp3[3.02],B7)</f>
        <v>14</v>
      </c>
      <c r="E7" s="10">
        <f>COUNTIF(Resp3[3.02],B7)</f>
        <v>28</v>
      </c>
      <c r="F7" s="25">
        <f t="shared" ref="F7:F13" si="0">ROUND($E7/E$13*100,2)</f>
        <v>20.74</v>
      </c>
      <c r="G7" s="25">
        <f>ROUND($E7/SUM($E$7:$E$12)*100,3)</f>
        <v>20.741</v>
      </c>
    </row>
    <row r="8" spans="1:7">
      <c r="B8" s="9" t="s">
        <v>23</v>
      </c>
      <c r="C8" s="10">
        <f>COUNTIFS(Resp3[Vínculo],"tecnico",Resp3[3.02],B8)</f>
        <v>1</v>
      </c>
      <c r="D8" s="10">
        <f>COUNTIFS(Resp3[Vínculo],"docente",Resp3[3.02],B8)</f>
        <v>3</v>
      </c>
      <c r="E8" s="10">
        <f>COUNTIF(Resp3[3.02],B8)</f>
        <v>4</v>
      </c>
      <c r="F8" s="25">
        <f t="shared" si="0"/>
        <v>2.96</v>
      </c>
      <c r="G8" s="25">
        <f t="shared" ref="G8:G12" si="1">ROUND($E8/SUM($E$7:$E$12)*100,3)</f>
        <v>2.9630000000000001</v>
      </c>
    </row>
    <row r="9" spans="1:7">
      <c r="B9" s="9" t="s">
        <v>22</v>
      </c>
      <c r="C9" s="10">
        <f>COUNTIFS(Resp3[Vínculo],"tecnico",Resp3[3.02],B9)</f>
        <v>6</v>
      </c>
      <c r="D9" s="10">
        <f>COUNTIFS(Resp3[Vínculo],"docente",Resp3[3.02],B9)</f>
        <v>2</v>
      </c>
      <c r="E9" s="10">
        <f>COUNTIF(Resp3[3.02],B9)</f>
        <v>8</v>
      </c>
      <c r="F9" s="25">
        <f t="shared" si="0"/>
        <v>5.93</v>
      </c>
      <c r="G9" s="25">
        <f t="shared" si="1"/>
        <v>5.9260000000000002</v>
      </c>
    </row>
    <row r="10" spans="1:7">
      <c r="B10" s="9" t="s">
        <v>18</v>
      </c>
      <c r="C10" s="10">
        <f>COUNTIFS(Resp3[Vínculo],"tecnico",Resp3[3.02],B10)</f>
        <v>9</v>
      </c>
      <c r="D10" s="10">
        <f>COUNTIFS(Resp3[Vínculo],"docente",Resp3[3.02],B10)</f>
        <v>7</v>
      </c>
      <c r="E10" s="10">
        <f>COUNTIF(Resp3[3.02],B10)</f>
        <v>16</v>
      </c>
      <c r="F10" s="25">
        <f t="shared" si="0"/>
        <v>11.85</v>
      </c>
      <c r="G10" s="25">
        <f t="shared" si="1"/>
        <v>11.852</v>
      </c>
    </row>
    <row r="11" spans="1:7">
      <c r="B11" s="9" t="s">
        <v>13</v>
      </c>
      <c r="C11" s="10">
        <f>COUNTIFS(Resp3[Vínculo],"tecnico",Resp3[3.02],B11)</f>
        <v>29</v>
      </c>
      <c r="D11" s="10">
        <f>COUNTIFS(Resp3[Vínculo],"docente",Resp3[3.02],B11)</f>
        <v>23</v>
      </c>
      <c r="E11" s="10">
        <f>COUNTIF(Resp3[3.02],B11)</f>
        <v>52</v>
      </c>
      <c r="F11" s="25">
        <f t="shared" si="0"/>
        <v>38.520000000000003</v>
      </c>
      <c r="G11" s="25">
        <f t="shared" si="1"/>
        <v>38.518999999999998</v>
      </c>
    </row>
    <row r="12" spans="1:7">
      <c r="B12" s="26" t="s">
        <v>14</v>
      </c>
      <c r="C12" s="10">
        <f>COUNTIFS(Resp3[Vínculo],"tecnico",Resp3[3.02],B12)</f>
        <v>14</v>
      </c>
      <c r="D12" s="10">
        <f>COUNTIFS(Resp3[Vínculo],"docente",Resp3[3.02],B12)</f>
        <v>13</v>
      </c>
      <c r="E12" s="10">
        <f>COUNTIF(Resp3[3.02],B12)</f>
        <v>27</v>
      </c>
      <c r="F12" s="102">
        <f t="shared" si="0"/>
        <v>20</v>
      </c>
      <c r="G12" s="25">
        <f t="shared" si="1"/>
        <v>20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7</v>
      </c>
      <c r="E19" s="12">
        <f>ROUND(D19/SUM(D$19:D$22)*100,3)</f>
        <v>9.5890000000000004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14</v>
      </c>
      <c r="E20" s="10">
        <f>ROUND(D20/SUM(D$19:D$22)*100,3)</f>
        <v>19.178000000000001</v>
      </c>
    </row>
    <row r="21" spans="2:7">
      <c r="B21" s="31" t="s">
        <v>18</v>
      </c>
      <c r="C21" s="31" t="s">
        <v>90</v>
      </c>
      <c r="D21" s="15">
        <f>C10</f>
        <v>9</v>
      </c>
      <c r="E21" s="10">
        <f>ROUND(D21/SUM(D$19:D$22)*100,3)</f>
        <v>12.329000000000001</v>
      </c>
    </row>
    <row r="22" spans="2:7">
      <c r="B22" s="32" t="s">
        <v>96</v>
      </c>
      <c r="C22" s="32" t="s">
        <v>95</v>
      </c>
      <c r="D22" s="33">
        <f>SUM(C11:C12)</f>
        <v>43</v>
      </c>
      <c r="E22" s="34">
        <f>ROUND(D22/SUM(D$19:D$22)*100,3)</f>
        <v>58.904000000000003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5</v>
      </c>
      <c r="E26" s="44">
        <f>ROUND(D26/SUM(D$26:D$29)*100,3)</f>
        <v>8.0649999999999995</v>
      </c>
    </row>
    <row r="27" spans="2:7">
      <c r="B27" s="30" t="s">
        <v>181</v>
      </c>
      <c r="C27" s="30" t="s">
        <v>78</v>
      </c>
      <c r="D27" s="15">
        <f>D7</f>
        <v>14</v>
      </c>
      <c r="E27" s="44">
        <f>ROUND(D27/SUM(D$26:D$29)*100,3)</f>
        <v>22.581</v>
      </c>
    </row>
    <row r="28" spans="2:7">
      <c r="B28" s="31" t="s">
        <v>18</v>
      </c>
      <c r="C28" s="31" t="s">
        <v>90</v>
      </c>
      <c r="D28" s="15">
        <f>SUM(D10)</f>
        <v>7</v>
      </c>
      <c r="E28" s="44">
        <f>ROUND(D28/SUM(D$26:D$29)*100,3)</f>
        <v>11.29</v>
      </c>
    </row>
    <row r="29" spans="2:7">
      <c r="B29" s="32" t="s">
        <v>96</v>
      </c>
      <c r="C29" s="32" t="s">
        <v>95</v>
      </c>
      <c r="D29" s="33">
        <f>SUM(D11:D12)</f>
        <v>36</v>
      </c>
      <c r="E29" s="45">
        <f>ROUND(D29/SUM(D$26:D$29)*100,3)</f>
        <v>58.064999999999998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159</v>
      </c>
      <c r="B3" s="10" t="str">
        <f>VLOOKUP(A$2, Eixo[], 4, FALSE)</f>
        <v>Eixo3: Questão 3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COUNTIFS(Resp3[Vínculo],"tecnico",Resp3[3.03],B7)</f>
        <v>22</v>
      </c>
      <c r="D7" s="10">
        <f>COUNTIFS(Resp3[Vínculo],"docente",Resp3[3.03],B7)</f>
        <v>15</v>
      </c>
      <c r="E7" s="10">
        <f>COUNTIF(Resp3[3.03],B7)</f>
        <v>37</v>
      </c>
      <c r="F7" s="25">
        <f t="shared" ref="F7:F13" si="0">ROUND($E7/$E$13*100,2)</f>
        <v>27.41</v>
      </c>
      <c r="G7" s="25">
        <f>ROUND($E7/SUM($E$7:$E$12)*100,3)</f>
        <v>27.407</v>
      </c>
    </row>
    <row r="8" spans="1:7">
      <c r="B8" s="9" t="s">
        <v>23</v>
      </c>
      <c r="C8" s="10">
        <f>COUNTIFS(Resp3[Vínculo],"tecnico",Resp3[3.03],B8)</f>
        <v>2</v>
      </c>
      <c r="D8" s="10">
        <f>COUNTIFS(Resp3[Vínculo],"docente",Resp3[3.03],B8)</f>
        <v>3</v>
      </c>
      <c r="E8" s="10">
        <f>COUNTIF(Resp3[3.03],B8)</f>
        <v>5</v>
      </c>
      <c r="F8" s="25">
        <f t="shared" si="0"/>
        <v>3.7</v>
      </c>
      <c r="G8" s="25">
        <f t="shared" ref="G8:G12" si="1">ROUND($E8/SUM($E$7:$E$12)*100,3)</f>
        <v>3.7040000000000002</v>
      </c>
    </row>
    <row r="9" spans="1:7">
      <c r="B9" s="9" t="s">
        <v>22</v>
      </c>
      <c r="C9" s="10">
        <f>COUNTIFS(Resp3[Vínculo],"tecnico",Resp3[3.03],B9)</f>
        <v>2</v>
      </c>
      <c r="D9" s="10">
        <f>COUNTIFS(Resp3[Vínculo],"docente",Resp3[3.03],B9)</f>
        <v>4</v>
      </c>
      <c r="E9" s="10">
        <f>COUNTIF(Resp3[3.03],B9)</f>
        <v>6</v>
      </c>
      <c r="F9" s="25">
        <f t="shared" si="0"/>
        <v>4.4400000000000004</v>
      </c>
      <c r="G9" s="25">
        <f t="shared" si="1"/>
        <v>4.444</v>
      </c>
    </row>
    <row r="10" spans="1:7">
      <c r="B10" s="9" t="s">
        <v>18</v>
      </c>
      <c r="C10" s="10">
        <f>COUNTIFS(Resp3[Vínculo],"tecnico",Resp3[3.03],B10)</f>
        <v>7</v>
      </c>
      <c r="D10" s="10">
        <f>COUNTIFS(Resp3[Vínculo],"docente",Resp3[3.03],B10)</f>
        <v>6</v>
      </c>
      <c r="E10" s="10">
        <f>COUNTIF(Resp3[3.03],B10)</f>
        <v>13</v>
      </c>
      <c r="F10" s="25">
        <f t="shared" si="0"/>
        <v>9.6300000000000008</v>
      </c>
      <c r="G10" s="25">
        <f t="shared" si="1"/>
        <v>9.6300000000000008</v>
      </c>
    </row>
    <row r="11" spans="1:7">
      <c r="B11" s="9" t="s">
        <v>13</v>
      </c>
      <c r="C11" s="10">
        <f>COUNTIFS(Resp3[Vínculo],"tecnico",Resp3[3.03],B11)</f>
        <v>30</v>
      </c>
      <c r="D11" s="10">
        <f>COUNTIFS(Resp3[Vínculo],"docente",Resp3[3.03],B11)</f>
        <v>21</v>
      </c>
      <c r="E11" s="10">
        <f>COUNTIF(Resp3[3.03],B11)</f>
        <v>51</v>
      </c>
      <c r="F11" s="25">
        <f t="shared" si="0"/>
        <v>37.78</v>
      </c>
      <c r="G11" s="25">
        <f t="shared" si="1"/>
        <v>37.777999999999999</v>
      </c>
    </row>
    <row r="12" spans="1:7">
      <c r="B12" s="26" t="s">
        <v>14</v>
      </c>
      <c r="C12" s="10">
        <f>COUNTIFS(Resp3[Vínculo],"tecnico",Resp3[3.03],B12)</f>
        <v>10</v>
      </c>
      <c r="D12" s="10">
        <f>COUNTIFS(Resp3[Vínculo],"docente",Resp3[3.03],B12)</f>
        <v>13</v>
      </c>
      <c r="E12" s="10">
        <f>COUNTIF(Resp3[3.03],B12)</f>
        <v>23</v>
      </c>
      <c r="F12" s="102">
        <f t="shared" si="0"/>
        <v>17.04</v>
      </c>
      <c r="G12" s="25">
        <f t="shared" si="1"/>
        <v>17.036999999999999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100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161</v>
      </c>
      <c r="E18" s="4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4</v>
      </c>
      <c r="E19" s="43">
        <f>ROUND(D19/SUM(D$19:D$22)*100,3)</f>
        <v>5.4790000000000001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22</v>
      </c>
      <c r="E20" s="44">
        <f>ROUND(D20/SUM(D$19:D$22)*100,3)</f>
        <v>30.137</v>
      </c>
      <c r="F20" s="15"/>
      <c r="G20" s="10"/>
    </row>
    <row r="21" spans="2:7">
      <c r="B21" s="31" t="s">
        <v>18</v>
      </c>
      <c r="C21" s="31" t="s">
        <v>90</v>
      </c>
      <c r="D21" s="15">
        <f>C10</f>
        <v>7</v>
      </c>
      <c r="E21" s="44">
        <f>ROUND(D21/SUM(D$19:D$22)*100,3)</f>
        <v>9.5890000000000004</v>
      </c>
      <c r="F21" s="15"/>
      <c r="G21" s="10"/>
    </row>
    <row r="22" spans="2:7">
      <c r="B22" s="32" t="s">
        <v>96</v>
      </c>
      <c r="C22" s="32" t="s">
        <v>95</v>
      </c>
      <c r="D22" s="33">
        <f>SUM(C11:C12)</f>
        <v>40</v>
      </c>
      <c r="E22" s="45">
        <f>ROUND(D22/SUM(D$19:D$22)*100,3)</f>
        <v>54.795000000000002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7</v>
      </c>
      <c r="E26" s="44">
        <f>ROUND(D26/SUM(D$26:D$29)*100,3)</f>
        <v>11.29</v>
      </c>
    </row>
    <row r="27" spans="2:7">
      <c r="B27" s="30" t="s">
        <v>181</v>
      </c>
      <c r="C27" s="30" t="s">
        <v>78</v>
      </c>
      <c r="D27" s="15">
        <f>D7</f>
        <v>15</v>
      </c>
      <c r="E27" s="44">
        <f>ROUND(D27/SUM(D$26:D$29)*100,3)</f>
        <v>24.193999999999999</v>
      </c>
    </row>
    <row r="28" spans="2:7">
      <c r="B28" s="31" t="s">
        <v>18</v>
      </c>
      <c r="C28" s="31" t="s">
        <v>90</v>
      </c>
      <c r="D28" s="15">
        <f>SUM(D10)</f>
        <v>6</v>
      </c>
      <c r="E28" s="44">
        <f>ROUND(D28/SUM(D$26:D$29)*100,3)</f>
        <v>9.6769999999999996</v>
      </c>
    </row>
    <row r="29" spans="2:7">
      <c r="B29" s="32" t="s">
        <v>96</v>
      </c>
      <c r="C29" s="32" t="s">
        <v>95</v>
      </c>
      <c r="D29" s="33">
        <f>SUM(D11:D12)</f>
        <v>34</v>
      </c>
      <c r="E29" s="45">
        <f>ROUND(D29/SUM(D$26:D$29)*100,3)</f>
        <v>54.838999999999999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159</v>
      </c>
      <c r="B3" s="10" t="str">
        <f>VLOOKUP(A$2, Eixo[], 4, FALSE)</f>
        <v>Eixo3: Questão 4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COUNTIFS(Resp3[Vínculo],"tecnico",Resp3[3.04],B7)</f>
        <v>16</v>
      </c>
      <c r="D7" s="10">
        <f>COUNTIFS(Resp3[Vínculo],"docente",Resp3[3.04],B7)</f>
        <v>10</v>
      </c>
      <c r="E7" s="10">
        <f>COUNTIF(Resp3[3.04],B7)</f>
        <v>26</v>
      </c>
      <c r="F7" s="25">
        <f t="shared" ref="F7:F13" si="0">ROUND($E7/$E$13*100,2)</f>
        <v>19.260000000000002</v>
      </c>
      <c r="G7" s="25">
        <f>ROUND($E7/SUM($E$7:$E$12)*100,3)</f>
        <v>19.259</v>
      </c>
    </row>
    <row r="8" spans="1:7">
      <c r="B8" s="9" t="s">
        <v>23</v>
      </c>
      <c r="C8" s="10">
        <f>COUNTIFS(Resp3[Vínculo],"tecnico",Resp3[3.04],B8)</f>
        <v>4</v>
      </c>
      <c r="D8" s="10">
        <f>COUNTIFS(Resp3[Vínculo],"docente",Resp3[3.04],B8)</f>
        <v>4</v>
      </c>
      <c r="E8" s="10">
        <f>COUNTIF(Resp3[3.04],B8)</f>
        <v>8</v>
      </c>
      <c r="F8" s="25">
        <f t="shared" si="0"/>
        <v>5.93</v>
      </c>
      <c r="G8" s="25">
        <f t="shared" ref="G8:G12" si="1">ROUND($E8/SUM($E$7:$E$12)*100,3)</f>
        <v>5.9260000000000002</v>
      </c>
    </row>
    <row r="9" spans="1:7">
      <c r="B9" s="9" t="s">
        <v>22</v>
      </c>
      <c r="C9" s="10">
        <f>COUNTIFS(Resp3[Vínculo],"tecnico",Resp3[3.04],B9)</f>
        <v>4</v>
      </c>
      <c r="D9" s="10">
        <f>COUNTIFS(Resp3[Vínculo],"docente",Resp3[3.04],B9)</f>
        <v>7</v>
      </c>
      <c r="E9" s="10">
        <f>COUNTIF(Resp3[3.04],B9)</f>
        <v>11</v>
      </c>
      <c r="F9" s="25">
        <f t="shared" si="0"/>
        <v>8.15</v>
      </c>
      <c r="G9" s="25">
        <f t="shared" si="1"/>
        <v>8.1479999999999997</v>
      </c>
    </row>
    <row r="10" spans="1:7">
      <c r="B10" s="9" t="s">
        <v>18</v>
      </c>
      <c r="C10" s="10">
        <f>COUNTIFS(Resp3[Vínculo],"tecnico",Resp3[3.04],B10)</f>
        <v>13</v>
      </c>
      <c r="D10" s="10">
        <f>COUNTIFS(Resp3[Vínculo],"docente",Resp3[3.04],B10)</f>
        <v>8</v>
      </c>
      <c r="E10" s="10">
        <f>COUNTIF(Resp3[3.04],B10)</f>
        <v>21</v>
      </c>
      <c r="F10" s="25">
        <f t="shared" si="0"/>
        <v>15.56</v>
      </c>
      <c r="G10" s="25">
        <f t="shared" si="1"/>
        <v>15.555999999999999</v>
      </c>
    </row>
    <row r="11" spans="1:7">
      <c r="B11" s="9" t="s">
        <v>13</v>
      </c>
      <c r="C11" s="10">
        <f>COUNTIFS(Resp3[Vínculo],"tecnico",Resp3[3.04],B11)</f>
        <v>28</v>
      </c>
      <c r="D11" s="10">
        <f>COUNTIFS(Resp3[Vínculo],"docente",Resp3[3.04],B11)</f>
        <v>21</v>
      </c>
      <c r="E11" s="10">
        <f>COUNTIF(Resp3[3.04],B11)</f>
        <v>49</v>
      </c>
      <c r="F11" s="25">
        <f t="shared" si="0"/>
        <v>36.299999999999997</v>
      </c>
      <c r="G11" s="25">
        <f t="shared" si="1"/>
        <v>36.295999999999999</v>
      </c>
    </row>
    <row r="12" spans="1:7">
      <c r="B12" s="26" t="s">
        <v>14</v>
      </c>
      <c r="C12" s="10">
        <f>COUNTIFS(Resp3[Vínculo],"tecnico",Resp3[3.04],B12)</f>
        <v>8</v>
      </c>
      <c r="D12" s="10">
        <f>COUNTIFS(Resp3[Vínculo],"docente",Resp3[3.04],B12)</f>
        <v>12</v>
      </c>
      <c r="E12" s="10">
        <f>COUNTIF(Resp3[3.04],B12)</f>
        <v>20</v>
      </c>
      <c r="F12" s="102">
        <f t="shared" si="0"/>
        <v>14.81</v>
      </c>
      <c r="G12" s="25">
        <f t="shared" si="1"/>
        <v>14.815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0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8</v>
      </c>
      <c r="E19" s="43">
        <f>ROUND(D19/SUM(D$19:D$22)*100,3)</f>
        <v>10.959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16</v>
      </c>
      <c r="E20" s="44">
        <f>ROUND(D20/SUM(D$19:D$22)*100,3)</f>
        <v>21.917999999999999</v>
      </c>
    </row>
    <row r="21" spans="2:7">
      <c r="B21" s="31" t="s">
        <v>18</v>
      </c>
      <c r="C21" s="31" t="s">
        <v>90</v>
      </c>
      <c r="D21" s="15">
        <f>C10</f>
        <v>13</v>
      </c>
      <c r="E21" s="44">
        <f>ROUND(D21/SUM(D$19:D$22)*100,3)</f>
        <v>17.808</v>
      </c>
    </row>
    <row r="22" spans="2:7">
      <c r="B22" s="32" t="s">
        <v>96</v>
      </c>
      <c r="C22" s="32" t="s">
        <v>95</v>
      </c>
      <c r="D22" s="33">
        <f>SUM(C11:C12)</f>
        <v>36</v>
      </c>
      <c r="E22" s="45">
        <f>ROUND(D22/SUM(D$19:D$22)*100,3)</f>
        <v>49.314999999999998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11</v>
      </c>
      <c r="E26" s="44">
        <f>ROUND(D26/SUM(D$26:D$29)*100,3)</f>
        <v>17.742000000000001</v>
      </c>
    </row>
    <row r="27" spans="2:7">
      <c r="B27" s="30" t="s">
        <v>181</v>
      </c>
      <c r="C27" s="30" t="s">
        <v>78</v>
      </c>
      <c r="D27" s="15">
        <f>D7</f>
        <v>10</v>
      </c>
      <c r="E27" s="44">
        <f>ROUND(D27/SUM(D$26:D$29)*100,3)</f>
        <v>16.129000000000001</v>
      </c>
    </row>
    <row r="28" spans="2:7">
      <c r="B28" s="31" t="s">
        <v>18</v>
      </c>
      <c r="C28" s="31" t="s">
        <v>90</v>
      </c>
      <c r="D28" s="15">
        <f>SUM(D10)</f>
        <v>8</v>
      </c>
      <c r="E28" s="44">
        <f>ROUND(D28/SUM(D$26:D$29)*100,3)</f>
        <v>12.903</v>
      </c>
    </row>
    <row r="29" spans="2:7">
      <c r="B29" s="32" t="s">
        <v>96</v>
      </c>
      <c r="C29" s="32" t="s">
        <v>95</v>
      </c>
      <c r="D29" s="33">
        <f>SUM(D11:D12)</f>
        <v>33</v>
      </c>
      <c r="E29" s="45">
        <f>ROUND(D29/SUM(D$26:D$29)*100,3)</f>
        <v>53.225999999999999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159</v>
      </c>
      <c r="B3" s="10" t="str">
        <f>VLOOKUP(A$2, Eixo[], 4, FALSE)</f>
        <v>Eixo3: Questão 5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COUNTIFS(Resp3[Vínculo],"tecnico",Resp3[3.05],B7)</f>
        <v>15</v>
      </c>
      <c r="D7" s="10">
        <f>COUNTIFS(Resp3[Vínculo],"docente",Resp3[3.05],B7)</f>
        <v>7</v>
      </c>
      <c r="E7" s="10">
        <f>COUNTIF(Resp3[3.05],B7)</f>
        <v>22</v>
      </c>
      <c r="F7" s="25">
        <f t="shared" ref="F7:F13" si="0">ROUND($E7/$E$13*100,2)</f>
        <v>16.3</v>
      </c>
      <c r="G7" s="25">
        <f>ROUND($E7/SUM($E$7:$E$12)*100,3)</f>
        <v>16.295999999999999</v>
      </c>
    </row>
    <row r="8" spans="1:7">
      <c r="B8" s="9" t="s">
        <v>23</v>
      </c>
      <c r="C8" s="10">
        <f>COUNTIFS(Resp3[Vínculo],"tecnico",Resp3[3.05],B8)</f>
        <v>2</v>
      </c>
      <c r="D8" s="10">
        <f>COUNTIFS(Resp3[Vínculo],"docente",Resp3[3.05],B8)</f>
        <v>5</v>
      </c>
      <c r="E8" s="10">
        <f>COUNTIF(Resp3[3.05],B8)</f>
        <v>7</v>
      </c>
      <c r="F8" s="25">
        <f t="shared" si="0"/>
        <v>5.19</v>
      </c>
      <c r="G8" s="25">
        <f t="shared" ref="G8:G12" si="1">ROUND($E8/SUM($E$7:$E$12)*100,3)</f>
        <v>5.1849999999999996</v>
      </c>
    </row>
    <row r="9" spans="1:7">
      <c r="B9" s="9" t="s">
        <v>22</v>
      </c>
      <c r="C9" s="10">
        <f>COUNTIFS(Resp3[Vínculo],"tecnico",Resp3[3.05],B9)</f>
        <v>3</v>
      </c>
      <c r="D9" s="10">
        <f>COUNTIFS(Resp3[Vínculo],"docente",Resp3[3.05],B9)</f>
        <v>4</v>
      </c>
      <c r="E9" s="10">
        <f>COUNTIF(Resp3[3.05],B9)</f>
        <v>7</v>
      </c>
      <c r="F9" s="25">
        <f t="shared" si="0"/>
        <v>5.19</v>
      </c>
      <c r="G9" s="25">
        <f t="shared" si="1"/>
        <v>5.1849999999999996</v>
      </c>
    </row>
    <row r="10" spans="1:7">
      <c r="B10" s="9" t="s">
        <v>18</v>
      </c>
      <c r="C10" s="10">
        <f>COUNTIFS(Resp3[Vínculo],"tecnico",Resp3[3.05],B10)</f>
        <v>10</v>
      </c>
      <c r="D10" s="10">
        <f>COUNTIFS(Resp3[Vínculo],"docente",Resp3[3.05],B10)</f>
        <v>11</v>
      </c>
      <c r="E10" s="10">
        <f>COUNTIF(Resp3[3.05],B10)</f>
        <v>21</v>
      </c>
      <c r="F10" s="25">
        <f t="shared" si="0"/>
        <v>15.56</v>
      </c>
      <c r="G10" s="25">
        <f t="shared" si="1"/>
        <v>15.555999999999999</v>
      </c>
    </row>
    <row r="11" spans="1:7">
      <c r="B11" s="9" t="s">
        <v>13</v>
      </c>
      <c r="C11" s="10">
        <f>COUNTIFS(Resp3[Vínculo],"tecnico",Resp3[3.05],B11)</f>
        <v>31</v>
      </c>
      <c r="D11" s="10">
        <f>COUNTIFS(Resp3[Vínculo],"docente",Resp3[3.05],B11)</f>
        <v>25</v>
      </c>
      <c r="E11" s="10">
        <f>COUNTIF(Resp3[3.05],B11)</f>
        <v>56</v>
      </c>
      <c r="F11" s="25">
        <f t="shared" si="0"/>
        <v>41.48</v>
      </c>
      <c r="G11" s="25">
        <f t="shared" si="1"/>
        <v>41.481000000000002</v>
      </c>
    </row>
    <row r="12" spans="1:7">
      <c r="B12" s="26" t="s">
        <v>14</v>
      </c>
      <c r="C12" s="10">
        <f>COUNTIFS(Resp3[Vínculo],"tecnico",Resp3[3.05],B12)</f>
        <v>12</v>
      </c>
      <c r="D12" s="10">
        <f>COUNTIFS(Resp3[Vínculo],"docente",Resp3[3.05],B12)</f>
        <v>10</v>
      </c>
      <c r="E12" s="10">
        <f>COUNTIF(Resp3[3.05],B12)</f>
        <v>22</v>
      </c>
      <c r="F12" s="102">
        <f t="shared" si="0"/>
        <v>16.3</v>
      </c>
      <c r="G12" s="25">
        <f t="shared" si="1"/>
        <v>16.295999999999999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5</v>
      </c>
      <c r="E19" s="44">
        <f>ROUND(D19/SUM(D$19:D$22)*100,3)</f>
        <v>6.8490000000000002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15</v>
      </c>
      <c r="E20" s="44">
        <f>ROUND(D20/SUM(D$19:D$22)*100,3)</f>
        <v>20.547999999999998</v>
      </c>
    </row>
    <row r="21" spans="2:7">
      <c r="B21" s="31" t="s">
        <v>18</v>
      </c>
      <c r="C21" s="31" t="s">
        <v>90</v>
      </c>
      <c r="D21" s="15">
        <f>C10</f>
        <v>10</v>
      </c>
      <c r="E21" s="44">
        <f>ROUND(D21/SUM(D$19:D$22)*100,3)</f>
        <v>13.699</v>
      </c>
    </row>
    <row r="22" spans="2:7">
      <c r="B22" s="32" t="s">
        <v>96</v>
      </c>
      <c r="C22" s="32" t="s">
        <v>95</v>
      </c>
      <c r="D22" s="33">
        <f>SUM(C11:C12)</f>
        <v>43</v>
      </c>
      <c r="E22" s="45">
        <f>ROUND(D22/SUM(D$19:D$22)*100,3)</f>
        <v>58.904000000000003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9</v>
      </c>
      <c r="E26" s="44">
        <f>ROUND(D26/SUM(D$26:D$29)*100,3)</f>
        <v>14.516</v>
      </c>
    </row>
    <row r="27" spans="2:7">
      <c r="B27" s="30" t="s">
        <v>181</v>
      </c>
      <c r="C27" s="30" t="s">
        <v>78</v>
      </c>
      <c r="D27" s="15">
        <f>D7</f>
        <v>7</v>
      </c>
      <c r="E27" s="44">
        <f>ROUND(D27/SUM(D$26:D$29)*100,3)</f>
        <v>11.29</v>
      </c>
    </row>
    <row r="28" spans="2:7">
      <c r="B28" s="31" t="s">
        <v>18</v>
      </c>
      <c r="C28" s="31" t="s">
        <v>90</v>
      </c>
      <c r="D28" s="15">
        <f>SUM(D10)</f>
        <v>11</v>
      </c>
      <c r="E28" s="44">
        <f>ROUND(D28/SUM(D$26:D$29)*100,3)</f>
        <v>17.742000000000001</v>
      </c>
    </row>
    <row r="29" spans="2:7">
      <c r="B29" s="32" t="s">
        <v>96</v>
      </c>
      <c r="C29" s="32" t="s">
        <v>95</v>
      </c>
      <c r="D29" s="33">
        <f>SUM(D11:D12)</f>
        <v>35</v>
      </c>
      <c r="E29" s="45">
        <f>ROUND(D29/SUM(D$26:D$29)*100,3)</f>
        <v>56.451999999999998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159</v>
      </c>
      <c r="B3" s="10" t="str">
        <f>VLOOKUP(A$2, Eixo[], 4, FALSE)</f>
        <v>Eixo3: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COUNTIFS(Resp3[Vínculo],"tecnico",Resp3[3.06],B7)</f>
        <v>12</v>
      </c>
      <c r="D7" s="10">
        <f>COUNTIFS(Resp3[Vínculo],"docente",Resp3[3.06],B7)</f>
        <v>6</v>
      </c>
      <c r="E7" s="10">
        <f>COUNTIF(Resp3[3.06],B7)</f>
        <v>18</v>
      </c>
      <c r="F7" s="25">
        <f t="shared" ref="F7:F13" si="0">ROUND($E7/$E$13*100,2)</f>
        <v>13.33</v>
      </c>
      <c r="G7" s="25">
        <f>ROUND($E7/SUM($E$7:$E$12)*100,3)</f>
        <v>13.333</v>
      </c>
    </row>
    <row r="8" spans="1:7">
      <c r="B8" s="9" t="s">
        <v>23</v>
      </c>
      <c r="C8" s="10">
        <f>COUNTIFS(Resp3[Vínculo],"tecnico",Resp3[3.06],B8)</f>
        <v>3</v>
      </c>
      <c r="D8" s="10">
        <f>COUNTIFS(Resp3[Vínculo],"docente",Resp3[3.06],B8)</f>
        <v>3</v>
      </c>
      <c r="E8" s="10">
        <f>COUNTIF(Resp3[3.06],B8)</f>
        <v>6</v>
      </c>
      <c r="F8" s="25">
        <f t="shared" si="0"/>
        <v>4.4400000000000004</v>
      </c>
      <c r="G8" s="25">
        <f t="shared" ref="G8:G12" si="1">ROUND($E8/SUM($E$7:$E$12)*100,3)</f>
        <v>4.444</v>
      </c>
    </row>
    <row r="9" spans="1:7">
      <c r="B9" s="9" t="s">
        <v>22</v>
      </c>
      <c r="C9" s="10">
        <f>COUNTIFS(Resp3[Vínculo],"tecnico",Resp3[3.06],B9)</f>
        <v>3</v>
      </c>
      <c r="D9" s="10">
        <f>COUNTIFS(Resp3[Vínculo],"docente",Resp3[3.06],B9)</f>
        <v>5</v>
      </c>
      <c r="E9" s="10">
        <f>COUNTIF(Resp3[3.06],B9)</f>
        <v>8</v>
      </c>
      <c r="F9" s="25">
        <f t="shared" si="0"/>
        <v>5.93</v>
      </c>
      <c r="G9" s="25">
        <f t="shared" si="1"/>
        <v>5.9260000000000002</v>
      </c>
    </row>
    <row r="10" spans="1:7">
      <c r="B10" s="9" t="s">
        <v>18</v>
      </c>
      <c r="C10" s="10">
        <f>COUNTIFS(Resp3[Vínculo],"tecnico",Resp3[3.06],B10)</f>
        <v>6</v>
      </c>
      <c r="D10" s="10">
        <f>COUNTIFS(Resp3[Vínculo],"docente",Resp3[3.06],B10)</f>
        <v>6</v>
      </c>
      <c r="E10" s="10">
        <f>COUNTIF(Resp3[3.06],B10)</f>
        <v>12</v>
      </c>
      <c r="F10" s="25">
        <f t="shared" si="0"/>
        <v>8.89</v>
      </c>
      <c r="G10" s="25">
        <f t="shared" si="1"/>
        <v>8.8889999999999993</v>
      </c>
    </row>
    <row r="11" spans="1:7">
      <c r="B11" s="9" t="s">
        <v>13</v>
      </c>
      <c r="C11" s="10">
        <f>COUNTIFS(Resp3[Vínculo],"tecnico",Resp3[3.06],B11)</f>
        <v>34</v>
      </c>
      <c r="D11" s="10">
        <f>COUNTIFS(Resp3[Vínculo],"docente",Resp3[3.06],B11)</f>
        <v>24</v>
      </c>
      <c r="E11" s="10">
        <f>COUNTIF(Resp3[3.06],B11)</f>
        <v>58</v>
      </c>
      <c r="F11" s="25">
        <f t="shared" si="0"/>
        <v>42.96</v>
      </c>
      <c r="G11" s="25">
        <f t="shared" si="1"/>
        <v>42.963000000000001</v>
      </c>
    </row>
    <row r="12" spans="1:7">
      <c r="B12" s="26" t="s">
        <v>14</v>
      </c>
      <c r="C12" s="10">
        <f>COUNTIFS(Resp3[Vínculo],"tecnico",Resp3[3.06],B12)</f>
        <v>15</v>
      </c>
      <c r="D12" s="10">
        <f>COUNTIFS(Resp3[Vínculo],"docente",Resp3[3.06],B12)</f>
        <v>18</v>
      </c>
      <c r="E12" s="10">
        <f>COUNTIF(Resp3[3.06],B12)</f>
        <v>33</v>
      </c>
      <c r="F12" s="102">
        <f t="shared" si="0"/>
        <v>24.44</v>
      </c>
      <c r="G12" s="25">
        <f t="shared" si="1"/>
        <v>24.443999999999999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99.999000000000009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6</v>
      </c>
      <c r="E19" s="44">
        <f>ROUND(D19/SUM(D$19:D$22)*100,3)</f>
        <v>8.2189999999999994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12</v>
      </c>
      <c r="E20" s="44">
        <f>ROUND(D20/SUM(D$19:D$22)*100,3)</f>
        <v>16.437999999999999</v>
      </c>
    </row>
    <row r="21" spans="2:7">
      <c r="B21" s="31" t="s">
        <v>18</v>
      </c>
      <c r="C21" s="31" t="s">
        <v>90</v>
      </c>
      <c r="D21" s="15">
        <f>C10</f>
        <v>6</v>
      </c>
      <c r="E21" s="44">
        <f>ROUND(D21/SUM(D$19:D$22)*100,3)</f>
        <v>8.2189999999999994</v>
      </c>
    </row>
    <row r="22" spans="2:7">
      <c r="B22" s="32" t="s">
        <v>96</v>
      </c>
      <c r="C22" s="32" t="s">
        <v>95</v>
      </c>
      <c r="D22" s="33">
        <f>SUM(C11:C12)</f>
        <v>49</v>
      </c>
      <c r="E22" s="45">
        <f>ROUND(D22/SUM(D$19:D$22)*100,3)</f>
        <v>67.123000000000005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8</v>
      </c>
      <c r="E26" s="44">
        <f>ROUND(D26/SUM(D$26:D$29)*100,3)</f>
        <v>12.903</v>
      </c>
    </row>
    <row r="27" spans="2:7">
      <c r="B27" s="30" t="s">
        <v>181</v>
      </c>
      <c r="C27" s="30" t="s">
        <v>78</v>
      </c>
      <c r="D27" s="15">
        <f>D7</f>
        <v>6</v>
      </c>
      <c r="E27" s="44">
        <f>ROUND(D27/SUM(D$26:D$29)*100,3)</f>
        <v>9.6769999999999996</v>
      </c>
    </row>
    <row r="28" spans="2:7">
      <c r="B28" s="31" t="s">
        <v>18</v>
      </c>
      <c r="C28" s="31" t="s">
        <v>90</v>
      </c>
      <c r="D28" s="15">
        <f>SUM(D10)</f>
        <v>6</v>
      </c>
      <c r="E28" s="44">
        <f>ROUND(D28/SUM(D$26:D$29)*100,3)</f>
        <v>9.6769999999999996</v>
      </c>
    </row>
    <row r="29" spans="2:7">
      <c r="B29" s="32" t="s">
        <v>96</v>
      </c>
      <c r="C29" s="32" t="s">
        <v>95</v>
      </c>
      <c r="D29" s="33">
        <f>SUM(D11:D12)</f>
        <v>42</v>
      </c>
      <c r="E29" s="45">
        <f>ROUND(D29/SUM(D$26:D$29)*100,3)</f>
        <v>67.742000000000004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159</v>
      </c>
      <c r="B3" s="10" t="str">
        <f>VLOOKUP(A$2, Eixo[], 4, FALSE)</f>
        <v>Eixo3: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COUNTIFS(Resp3[Vínculo],"tecnico",Resp3[3.07],B7)</f>
        <v>17</v>
      </c>
      <c r="D7" s="10">
        <f>COUNTIFS(Resp3[Vínculo],"docente",Resp3[3.07],B7)</f>
        <v>11</v>
      </c>
      <c r="E7" s="10">
        <f>COUNTIF(Resp3[3.07],B7)</f>
        <v>28</v>
      </c>
      <c r="F7" s="25">
        <f t="shared" ref="F7:F13" si="0">ROUND($E7/$E$13*100,2)</f>
        <v>20.74</v>
      </c>
      <c r="G7" s="25">
        <f>ROUND($E7/SUM($E$7:$E$12)*100,3)</f>
        <v>20.741</v>
      </c>
    </row>
    <row r="8" spans="1:7">
      <c r="B8" s="9" t="s">
        <v>23</v>
      </c>
      <c r="C8" s="10">
        <f>COUNTIFS(Resp3[Vínculo],"tecnico",Resp3[3.07],B8)</f>
        <v>3</v>
      </c>
      <c r="D8" s="10">
        <f>COUNTIFS(Resp3[Vínculo],"docente",Resp3[3.07],B8)</f>
        <v>2</v>
      </c>
      <c r="E8" s="10">
        <f>COUNTIF(Resp3[3.07],B8)</f>
        <v>5</v>
      </c>
      <c r="F8" s="25">
        <f t="shared" si="0"/>
        <v>3.7</v>
      </c>
      <c r="G8" s="25">
        <f t="shared" ref="G8:G12" si="1">ROUND($E8/SUM($E$7:$E$12)*100,3)</f>
        <v>3.7040000000000002</v>
      </c>
    </row>
    <row r="9" spans="1:7">
      <c r="B9" s="9" t="s">
        <v>22</v>
      </c>
      <c r="C9" s="10">
        <f>COUNTIFS(Resp3[Vínculo],"tecnico",Resp3[3.07],B9)</f>
        <v>1</v>
      </c>
      <c r="D9" s="10">
        <f>COUNTIFS(Resp3[Vínculo],"docente",Resp3[3.07],B9)</f>
        <v>7</v>
      </c>
      <c r="E9" s="10">
        <f>COUNTIF(Resp3[3.07],B9)</f>
        <v>8</v>
      </c>
      <c r="F9" s="25">
        <f t="shared" si="0"/>
        <v>5.93</v>
      </c>
      <c r="G9" s="25">
        <f t="shared" si="1"/>
        <v>5.9260000000000002</v>
      </c>
    </row>
    <row r="10" spans="1:7">
      <c r="B10" s="9" t="s">
        <v>18</v>
      </c>
      <c r="C10" s="10">
        <f>COUNTIFS(Resp3[Vínculo],"tecnico",Resp3[3.07],B10)</f>
        <v>13</v>
      </c>
      <c r="D10" s="10">
        <f>COUNTIFS(Resp3[Vínculo],"docente",Resp3[3.07],B10)</f>
        <v>10</v>
      </c>
      <c r="E10" s="10">
        <f>COUNTIF(Resp3[3.07],B10)</f>
        <v>23</v>
      </c>
      <c r="F10" s="25">
        <f t="shared" si="0"/>
        <v>17.04</v>
      </c>
      <c r="G10" s="25">
        <f t="shared" si="1"/>
        <v>17.036999999999999</v>
      </c>
    </row>
    <row r="11" spans="1:7">
      <c r="B11" s="9" t="s">
        <v>13</v>
      </c>
      <c r="C11" s="10">
        <f>COUNTIFS(Resp3[Vínculo],"tecnico",Resp3[3.07],B11)</f>
        <v>30</v>
      </c>
      <c r="D11" s="10">
        <f>COUNTIFS(Resp3[Vínculo],"docente",Resp3[3.07],B11)</f>
        <v>20</v>
      </c>
      <c r="E11" s="10">
        <f>COUNTIF(Resp3[3.07],B11)</f>
        <v>50</v>
      </c>
      <c r="F11" s="25">
        <f t="shared" si="0"/>
        <v>37.04</v>
      </c>
      <c r="G11" s="25">
        <f t="shared" si="1"/>
        <v>37.036999999999999</v>
      </c>
    </row>
    <row r="12" spans="1:7">
      <c r="B12" s="26" t="s">
        <v>14</v>
      </c>
      <c r="C12" s="10">
        <f>COUNTIFS(Resp3[Vínculo],"tecnico",Resp3[3.07],B12)</f>
        <v>9</v>
      </c>
      <c r="D12" s="10">
        <f>COUNTIFS(Resp3[Vínculo],"docente",Resp3[3.07],B12)</f>
        <v>12</v>
      </c>
      <c r="E12" s="10">
        <f>COUNTIF(Resp3[3.07],B12)</f>
        <v>21</v>
      </c>
      <c r="F12" s="102">
        <f t="shared" si="0"/>
        <v>15.56</v>
      </c>
      <c r="G12" s="25">
        <f t="shared" si="1"/>
        <v>15.555999999999999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100.00099999999999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4</v>
      </c>
      <c r="E19" s="44">
        <f>ROUND(D19/SUM(D$19:D$22)*100,3)</f>
        <v>5.4790000000000001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17</v>
      </c>
      <c r="E20" s="44">
        <f>ROUND(D20/SUM(D$19:D$22)*100,3)</f>
        <v>23.288</v>
      </c>
    </row>
    <row r="21" spans="2:7">
      <c r="B21" s="31" t="s">
        <v>18</v>
      </c>
      <c r="C21" s="31" t="s">
        <v>90</v>
      </c>
      <c r="D21" s="15">
        <f>C10</f>
        <v>13</v>
      </c>
      <c r="E21" s="44">
        <f>ROUND(D21/SUM(D$19:D$22)*100,3)</f>
        <v>17.808</v>
      </c>
    </row>
    <row r="22" spans="2:7">
      <c r="B22" s="32" t="s">
        <v>96</v>
      </c>
      <c r="C22" s="32" t="s">
        <v>95</v>
      </c>
      <c r="D22" s="33">
        <f>SUM(C11:C12)</f>
        <v>39</v>
      </c>
      <c r="E22" s="45">
        <f>ROUND(D22/SUM(D$19:D$22)*100,3)</f>
        <v>53.424999999999997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9</v>
      </c>
      <c r="E26" s="44">
        <f>ROUND(D26/SUM(D$26:D$29)*100,3)</f>
        <v>14.516</v>
      </c>
    </row>
    <row r="27" spans="2:7">
      <c r="B27" s="30" t="s">
        <v>181</v>
      </c>
      <c r="C27" s="30" t="s">
        <v>78</v>
      </c>
      <c r="D27" s="15">
        <f>D7</f>
        <v>11</v>
      </c>
      <c r="E27" s="44">
        <f>ROUND(D27/SUM(D$26:D$29)*100,3)</f>
        <v>17.742000000000001</v>
      </c>
    </row>
    <row r="28" spans="2:7">
      <c r="B28" s="31" t="s">
        <v>18</v>
      </c>
      <c r="C28" s="31" t="s">
        <v>90</v>
      </c>
      <c r="D28" s="15">
        <f>SUM(D10)</f>
        <v>10</v>
      </c>
      <c r="E28" s="44">
        <f>ROUND(D28/SUM(D$26:D$29)*100,3)</f>
        <v>16.129000000000001</v>
      </c>
    </row>
    <row r="29" spans="2:7">
      <c r="B29" s="32" t="s">
        <v>96</v>
      </c>
      <c r="C29" s="32" t="s">
        <v>95</v>
      </c>
      <c r="D29" s="33">
        <f>SUM(D11:D12)</f>
        <v>32</v>
      </c>
      <c r="E29" s="45">
        <f>ROUND(D29/SUM(D$26:D$29)*100,3)</f>
        <v>51.613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6"/>
  <sheetViews>
    <sheetView zoomScale="90" zoomScaleNormal="90" workbookViewId="0">
      <selection activeCell="D21" sqref="D21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29</v>
      </c>
      <c r="I1" s="76" t="s">
        <v>30</v>
      </c>
      <c r="J1" s="76" t="s">
        <v>31</v>
      </c>
      <c r="K1" s="76" t="s">
        <v>32</v>
      </c>
      <c r="L1" s="76" t="s">
        <v>33</v>
      </c>
    </row>
    <row r="2" spans="1:12">
      <c r="A2" s="79" t="s">
        <v>8</v>
      </c>
      <c r="B2" s="79" t="s">
        <v>9</v>
      </c>
      <c r="C2" s="79" t="s">
        <v>13</v>
      </c>
      <c r="D2" s="79" t="s">
        <v>14</v>
      </c>
      <c r="E2" s="79" t="s">
        <v>13</v>
      </c>
      <c r="F2" s="79" t="s">
        <v>13</v>
      </c>
      <c r="G2" s="79" t="s">
        <v>13</v>
      </c>
      <c r="H2" s="79" t="s">
        <v>14</v>
      </c>
      <c r="I2" s="79" t="s">
        <v>14</v>
      </c>
      <c r="J2" s="79" t="s">
        <v>14</v>
      </c>
      <c r="K2" s="79" t="s">
        <v>13</v>
      </c>
      <c r="L2" s="79" t="s">
        <v>13</v>
      </c>
    </row>
    <row r="3" spans="1:12">
      <c r="A3" s="79" t="s">
        <v>8</v>
      </c>
      <c r="B3" s="79" t="s">
        <v>9</v>
      </c>
      <c r="C3" s="79" t="s">
        <v>13</v>
      </c>
      <c r="D3" s="79" t="s">
        <v>14</v>
      </c>
      <c r="E3" s="79" t="s">
        <v>14</v>
      </c>
      <c r="F3" s="79" t="s">
        <v>14</v>
      </c>
      <c r="G3" s="79" t="s">
        <v>14</v>
      </c>
      <c r="H3" s="79" t="s">
        <v>14</v>
      </c>
      <c r="I3" s="79" t="s">
        <v>14</v>
      </c>
      <c r="J3" s="79" t="s">
        <v>13</v>
      </c>
      <c r="K3" s="79" t="s">
        <v>13</v>
      </c>
      <c r="L3" s="79" t="s">
        <v>14</v>
      </c>
    </row>
    <row r="4" spans="1:12">
      <c r="A4" s="79" t="s">
        <v>15</v>
      </c>
      <c r="B4" s="79" t="s">
        <v>9</v>
      </c>
      <c r="C4" s="79" t="s">
        <v>13</v>
      </c>
      <c r="D4" s="79" t="s">
        <v>18</v>
      </c>
      <c r="E4" s="79" t="s">
        <v>13</v>
      </c>
      <c r="F4" s="79" t="s">
        <v>18</v>
      </c>
      <c r="G4" s="79" t="s">
        <v>13</v>
      </c>
      <c r="H4" s="79" t="s">
        <v>13</v>
      </c>
      <c r="I4" s="79" t="s">
        <v>13</v>
      </c>
      <c r="J4" s="79" t="s">
        <v>13</v>
      </c>
      <c r="K4" s="79" t="s">
        <v>18</v>
      </c>
      <c r="L4" s="79" t="s">
        <v>13</v>
      </c>
    </row>
    <row r="5" spans="1:12">
      <c r="A5" s="79" t="s">
        <v>8</v>
      </c>
      <c r="B5" s="79" t="s">
        <v>9</v>
      </c>
      <c r="C5" s="79" t="s">
        <v>13</v>
      </c>
      <c r="D5" s="79" t="s">
        <v>13</v>
      </c>
      <c r="E5" s="79" t="s">
        <v>13</v>
      </c>
      <c r="F5" s="79" t="s">
        <v>13</v>
      </c>
      <c r="G5" s="79" t="s">
        <v>13</v>
      </c>
      <c r="H5" s="79" t="s">
        <v>13</v>
      </c>
      <c r="I5" s="79" t="s">
        <v>13</v>
      </c>
      <c r="J5" s="79" t="s">
        <v>13</v>
      </c>
      <c r="K5" s="79" t="s">
        <v>13</v>
      </c>
      <c r="L5" s="79" t="s">
        <v>13</v>
      </c>
    </row>
    <row r="6" spans="1:12">
      <c r="A6" s="79" t="s">
        <v>15</v>
      </c>
      <c r="B6" s="79" t="s">
        <v>9</v>
      </c>
      <c r="C6" s="79" t="s">
        <v>13</v>
      </c>
      <c r="D6" s="79" t="s">
        <v>18</v>
      </c>
      <c r="E6" s="79" t="s">
        <v>13</v>
      </c>
      <c r="F6" s="79" t="s">
        <v>13</v>
      </c>
      <c r="G6" s="79" t="s">
        <v>18</v>
      </c>
      <c r="H6" s="79" t="s">
        <v>13</v>
      </c>
      <c r="I6" s="79" t="s">
        <v>18</v>
      </c>
      <c r="J6" s="79" t="s">
        <v>13</v>
      </c>
      <c r="K6" s="79" t="s">
        <v>13</v>
      </c>
      <c r="L6" s="79" t="s">
        <v>18</v>
      </c>
    </row>
    <row r="7" spans="1:12">
      <c r="A7" s="79" t="s">
        <v>15</v>
      </c>
      <c r="B7" s="79" t="s">
        <v>9</v>
      </c>
      <c r="C7" s="79" t="s">
        <v>13</v>
      </c>
      <c r="D7" s="79" t="s">
        <v>18</v>
      </c>
      <c r="E7" s="79" t="s">
        <v>13</v>
      </c>
      <c r="F7" s="79" t="s">
        <v>13</v>
      </c>
      <c r="G7" s="79" t="s">
        <v>13</v>
      </c>
      <c r="H7" s="79" t="s">
        <v>13</v>
      </c>
      <c r="I7" s="79" t="s">
        <v>13</v>
      </c>
      <c r="J7" s="79" t="s">
        <v>13</v>
      </c>
      <c r="K7" s="79" t="s">
        <v>13</v>
      </c>
      <c r="L7" s="79" t="s">
        <v>13</v>
      </c>
    </row>
    <row r="8" spans="1:12">
      <c r="A8" s="79" t="s">
        <v>8</v>
      </c>
      <c r="B8" s="79" t="s">
        <v>9</v>
      </c>
      <c r="C8" s="79" t="s">
        <v>13</v>
      </c>
      <c r="D8" s="79" t="s">
        <v>14</v>
      </c>
      <c r="E8" s="79" t="s">
        <v>14</v>
      </c>
      <c r="F8" s="79" t="s">
        <v>14</v>
      </c>
      <c r="G8" s="79" t="s">
        <v>14</v>
      </c>
      <c r="H8" s="79" t="s">
        <v>14</v>
      </c>
      <c r="I8" s="79" t="s">
        <v>13</v>
      </c>
      <c r="J8" s="79" t="s">
        <v>13</v>
      </c>
      <c r="K8" s="79" t="s">
        <v>14</v>
      </c>
      <c r="L8" s="79" t="s">
        <v>14</v>
      </c>
    </row>
    <row r="9" spans="1:12">
      <c r="A9" s="79" t="s">
        <v>15</v>
      </c>
      <c r="B9" s="79" t="s">
        <v>9</v>
      </c>
      <c r="C9" s="79" t="s">
        <v>13</v>
      </c>
      <c r="D9" s="79" t="s">
        <v>18</v>
      </c>
      <c r="E9" s="79" t="s">
        <v>20</v>
      </c>
      <c r="F9" s="79" t="s">
        <v>23</v>
      </c>
      <c r="G9" s="79" t="s">
        <v>20</v>
      </c>
      <c r="H9" s="79" t="s">
        <v>20</v>
      </c>
      <c r="I9" s="79" t="s">
        <v>20</v>
      </c>
      <c r="J9" s="79" t="s">
        <v>20</v>
      </c>
      <c r="K9" s="79" t="s">
        <v>14</v>
      </c>
      <c r="L9" s="79" t="s">
        <v>20</v>
      </c>
    </row>
    <row r="10" spans="1:12">
      <c r="A10" s="79" t="s">
        <v>8</v>
      </c>
      <c r="B10" s="79" t="s">
        <v>9</v>
      </c>
      <c r="C10" s="79" t="s">
        <v>13</v>
      </c>
      <c r="D10" s="79" t="s">
        <v>13</v>
      </c>
      <c r="E10" s="79" t="s">
        <v>14</v>
      </c>
      <c r="F10" s="79" t="s">
        <v>14</v>
      </c>
      <c r="G10" s="79" t="s">
        <v>13</v>
      </c>
      <c r="H10" s="79" t="s">
        <v>14</v>
      </c>
      <c r="I10" s="79" t="s">
        <v>13</v>
      </c>
      <c r="J10" s="79" t="s">
        <v>13</v>
      </c>
      <c r="K10" s="79" t="s">
        <v>13</v>
      </c>
      <c r="L10" s="79" t="s">
        <v>13</v>
      </c>
    </row>
    <row r="11" spans="1:12">
      <c r="A11" s="79" t="s">
        <v>15</v>
      </c>
      <c r="B11" s="79" t="s">
        <v>9</v>
      </c>
      <c r="C11" s="79" t="s">
        <v>13</v>
      </c>
      <c r="D11" s="79" t="s">
        <v>22</v>
      </c>
      <c r="E11" s="79" t="s">
        <v>13</v>
      </c>
      <c r="F11" s="79" t="s">
        <v>23</v>
      </c>
      <c r="G11" s="79" t="s">
        <v>18</v>
      </c>
      <c r="H11" s="79" t="s">
        <v>14</v>
      </c>
      <c r="I11" s="79" t="s">
        <v>14</v>
      </c>
      <c r="J11" s="79" t="s">
        <v>14</v>
      </c>
      <c r="K11" s="79" t="s">
        <v>14</v>
      </c>
      <c r="L11" s="79" t="s">
        <v>14</v>
      </c>
    </row>
    <row r="12" spans="1:12">
      <c r="A12" s="79" t="s">
        <v>15</v>
      </c>
      <c r="B12" s="79" t="s">
        <v>9</v>
      </c>
      <c r="C12" s="79" t="s">
        <v>13</v>
      </c>
      <c r="D12" s="79" t="s">
        <v>13</v>
      </c>
      <c r="E12" s="79" t="s">
        <v>13</v>
      </c>
      <c r="F12" s="79" t="s">
        <v>13</v>
      </c>
      <c r="G12" s="79" t="s">
        <v>13</v>
      </c>
      <c r="H12" s="79" t="s">
        <v>13</v>
      </c>
      <c r="I12" s="79" t="s">
        <v>13</v>
      </c>
      <c r="J12" s="79" t="s">
        <v>13</v>
      </c>
      <c r="K12" s="79" t="s">
        <v>13</v>
      </c>
      <c r="L12" s="79" t="s">
        <v>13</v>
      </c>
    </row>
    <row r="13" spans="1:12">
      <c r="A13" s="79" t="s">
        <v>8</v>
      </c>
      <c r="B13" s="79" t="s">
        <v>9</v>
      </c>
      <c r="C13" s="79" t="s">
        <v>13</v>
      </c>
      <c r="D13" s="79" t="s">
        <v>13</v>
      </c>
      <c r="E13" s="79" t="s">
        <v>13</v>
      </c>
      <c r="F13" s="79" t="s">
        <v>13</v>
      </c>
      <c r="G13" s="79" t="s">
        <v>13</v>
      </c>
      <c r="H13" s="79" t="s">
        <v>13</v>
      </c>
      <c r="I13" s="79" t="s">
        <v>13</v>
      </c>
      <c r="J13" s="79" t="s">
        <v>13</v>
      </c>
      <c r="K13" s="79" t="s">
        <v>20</v>
      </c>
      <c r="L13" s="79" t="s">
        <v>20</v>
      </c>
    </row>
    <row r="14" spans="1:12">
      <c r="A14" s="79" t="s">
        <v>8</v>
      </c>
      <c r="B14" s="79" t="s">
        <v>9</v>
      </c>
      <c r="C14" s="79" t="s">
        <v>13</v>
      </c>
      <c r="D14" s="79" t="s">
        <v>13</v>
      </c>
      <c r="E14" s="79" t="s">
        <v>14</v>
      </c>
      <c r="F14" s="79" t="s">
        <v>13</v>
      </c>
      <c r="G14" s="79" t="s">
        <v>13</v>
      </c>
      <c r="H14" s="79" t="s">
        <v>14</v>
      </c>
      <c r="I14" s="79" t="s">
        <v>14</v>
      </c>
      <c r="J14" s="79" t="s">
        <v>13</v>
      </c>
      <c r="K14" s="79" t="s">
        <v>14</v>
      </c>
      <c r="L14" s="79" t="s">
        <v>14</v>
      </c>
    </row>
    <row r="15" spans="1:12">
      <c r="A15" s="79" t="s">
        <v>15</v>
      </c>
      <c r="B15" s="79" t="s">
        <v>9</v>
      </c>
      <c r="C15" s="79" t="s">
        <v>13</v>
      </c>
      <c r="D15" s="79" t="s">
        <v>13</v>
      </c>
      <c r="E15" s="79" t="s">
        <v>13</v>
      </c>
      <c r="F15" s="79" t="s">
        <v>13</v>
      </c>
      <c r="G15" s="79" t="s">
        <v>13</v>
      </c>
      <c r="H15" s="79" t="s">
        <v>13</v>
      </c>
      <c r="I15" s="79" t="s">
        <v>13</v>
      </c>
      <c r="J15" s="79" t="s">
        <v>13</v>
      </c>
      <c r="K15" s="79" t="s">
        <v>13</v>
      </c>
      <c r="L15" s="79" t="s">
        <v>13</v>
      </c>
    </row>
    <row r="16" spans="1:12">
      <c r="A16" s="79" t="s">
        <v>15</v>
      </c>
      <c r="B16" s="79" t="s">
        <v>9</v>
      </c>
      <c r="C16" s="79" t="s">
        <v>13</v>
      </c>
      <c r="D16" s="79" t="s">
        <v>13</v>
      </c>
      <c r="E16" s="79" t="s">
        <v>13</v>
      </c>
      <c r="F16" s="79" t="s">
        <v>13</v>
      </c>
      <c r="G16" s="79" t="s">
        <v>13</v>
      </c>
      <c r="H16" s="79" t="s">
        <v>13</v>
      </c>
      <c r="I16" s="79" t="s">
        <v>13</v>
      </c>
      <c r="J16" s="79" t="s">
        <v>13</v>
      </c>
      <c r="K16" s="79" t="s">
        <v>13</v>
      </c>
      <c r="L16" s="79" t="s">
        <v>13</v>
      </c>
    </row>
    <row r="17" spans="1:12">
      <c r="A17" s="79" t="s">
        <v>15</v>
      </c>
      <c r="B17" s="79" t="s">
        <v>9</v>
      </c>
      <c r="C17" s="79" t="s">
        <v>13</v>
      </c>
      <c r="D17" s="79" t="s">
        <v>13</v>
      </c>
      <c r="E17" s="79" t="s">
        <v>13</v>
      </c>
      <c r="F17" s="79" t="s">
        <v>13</v>
      </c>
      <c r="G17" s="79" t="s">
        <v>13</v>
      </c>
      <c r="H17" s="79" t="s">
        <v>14</v>
      </c>
      <c r="I17" s="79" t="s">
        <v>13</v>
      </c>
      <c r="J17" s="79" t="s">
        <v>13</v>
      </c>
      <c r="K17" s="79" t="s">
        <v>13</v>
      </c>
      <c r="L17" s="79" t="s">
        <v>13</v>
      </c>
    </row>
    <row r="18" spans="1:12">
      <c r="A18" s="79" t="s">
        <v>15</v>
      </c>
      <c r="B18" s="79" t="s">
        <v>9</v>
      </c>
      <c r="C18" s="79" t="s">
        <v>13</v>
      </c>
      <c r="D18" s="79" t="s">
        <v>13</v>
      </c>
      <c r="E18" s="79" t="s">
        <v>13</v>
      </c>
      <c r="F18" s="79" t="s">
        <v>13</v>
      </c>
      <c r="G18" s="79" t="s">
        <v>13</v>
      </c>
      <c r="H18" s="79" t="s">
        <v>13</v>
      </c>
      <c r="I18" s="79" t="s">
        <v>13</v>
      </c>
      <c r="J18" s="79" t="s">
        <v>13</v>
      </c>
      <c r="K18" s="79" t="s">
        <v>13</v>
      </c>
      <c r="L18" s="79" t="s">
        <v>13</v>
      </c>
    </row>
    <row r="19" spans="1:12">
      <c r="A19" s="79" t="s">
        <v>8</v>
      </c>
      <c r="B19" s="79" t="s">
        <v>9</v>
      </c>
      <c r="C19" s="79" t="s">
        <v>13</v>
      </c>
      <c r="D19" s="79" t="s">
        <v>14</v>
      </c>
      <c r="E19" s="79" t="s">
        <v>13</v>
      </c>
      <c r="F19" s="79" t="s">
        <v>13</v>
      </c>
      <c r="G19" s="79" t="s">
        <v>13</v>
      </c>
      <c r="H19" s="79" t="s">
        <v>13</v>
      </c>
      <c r="I19" s="79" t="s">
        <v>13</v>
      </c>
      <c r="J19" s="79" t="s">
        <v>13</v>
      </c>
      <c r="K19" s="79" t="s">
        <v>14</v>
      </c>
      <c r="L19" s="79" t="s">
        <v>14</v>
      </c>
    </row>
    <row r="20" spans="1:12">
      <c r="A20" s="79" t="s">
        <v>15</v>
      </c>
      <c r="B20" s="79" t="s">
        <v>9</v>
      </c>
      <c r="C20" s="79" t="s">
        <v>13</v>
      </c>
      <c r="D20" s="79" t="s">
        <v>13</v>
      </c>
      <c r="E20" s="79" t="s">
        <v>13</v>
      </c>
      <c r="F20" s="79" t="s">
        <v>13</v>
      </c>
      <c r="G20" s="79" t="s">
        <v>13</v>
      </c>
      <c r="H20" s="79" t="s">
        <v>13</v>
      </c>
      <c r="I20" s="79" t="s">
        <v>13</v>
      </c>
      <c r="J20" s="79" t="s">
        <v>13</v>
      </c>
      <c r="K20" s="79" t="s">
        <v>13</v>
      </c>
      <c r="L20" s="79" t="s">
        <v>13</v>
      </c>
    </row>
    <row r="21" spans="1:12">
      <c r="A21" s="79" t="s">
        <v>15</v>
      </c>
      <c r="B21" s="79" t="s">
        <v>9</v>
      </c>
      <c r="C21" s="79" t="s">
        <v>13</v>
      </c>
      <c r="D21" s="79" t="s">
        <v>13</v>
      </c>
      <c r="E21" s="79" t="s">
        <v>18</v>
      </c>
      <c r="F21" s="79" t="s">
        <v>13</v>
      </c>
      <c r="G21" s="79" t="s">
        <v>13</v>
      </c>
      <c r="H21" s="79" t="s">
        <v>14</v>
      </c>
      <c r="I21" s="79" t="s">
        <v>18</v>
      </c>
      <c r="J21" s="79" t="s">
        <v>13</v>
      </c>
      <c r="K21" s="79" t="s">
        <v>18</v>
      </c>
      <c r="L21" s="79" t="s">
        <v>13</v>
      </c>
    </row>
    <row r="22" spans="1:12">
      <c r="A22" s="79" t="s">
        <v>8</v>
      </c>
      <c r="B22" s="79" t="s">
        <v>9</v>
      </c>
      <c r="C22" s="79" t="s">
        <v>13</v>
      </c>
      <c r="D22" s="79" t="s">
        <v>14</v>
      </c>
      <c r="E22" s="79" t="s">
        <v>13</v>
      </c>
      <c r="F22" s="79" t="s">
        <v>13</v>
      </c>
      <c r="G22" s="79" t="s">
        <v>13</v>
      </c>
      <c r="H22" s="79" t="s">
        <v>13</v>
      </c>
      <c r="I22" s="79" t="s">
        <v>18</v>
      </c>
      <c r="J22" s="79" t="s">
        <v>13</v>
      </c>
      <c r="K22" s="79" t="s">
        <v>13</v>
      </c>
      <c r="L22" s="79" t="s">
        <v>13</v>
      </c>
    </row>
    <row r="23" spans="1:12">
      <c r="A23" s="79" t="s">
        <v>15</v>
      </c>
      <c r="B23" s="79" t="s">
        <v>9</v>
      </c>
      <c r="C23" s="79" t="s">
        <v>13</v>
      </c>
      <c r="D23" s="79" t="s">
        <v>14</v>
      </c>
      <c r="E23" s="79" t="s">
        <v>13</v>
      </c>
      <c r="F23" s="79" t="s">
        <v>13</v>
      </c>
      <c r="G23" s="79" t="s">
        <v>13</v>
      </c>
      <c r="H23" s="79" t="s">
        <v>13</v>
      </c>
      <c r="I23" s="79" t="s">
        <v>13</v>
      </c>
      <c r="J23" s="79" t="s">
        <v>13</v>
      </c>
      <c r="K23" s="79" t="s">
        <v>13</v>
      </c>
      <c r="L23" s="79" t="s">
        <v>13</v>
      </c>
    </row>
    <row r="24" spans="1:12">
      <c r="A24" s="79" t="s">
        <v>8</v>
      </c>
      <c r="B24" s="79" t="s">
        <v>9</v>
      </c>
      <c r="C24" s="79" t="s">
        <v>13</v>
      </c>
      <c r="D24" s="79" t="s">
        <v>13</v>
      </c>
      <c r="E24" s="79" t="s">
        <v>13</v>
      </c>
      <c r="F24" s="79" t="s">
        <v>20</v>
      </c>
      <c r="G24" s="79" t="s">
        <v>20</v>
      </c>
      <c r="H24" s="79" t="s">
        <v>13</v>
      </c>
      <c r="I24" s="79" t="s">
        <v>20</v>
      </c>
      <c r="J24" s="79" t="s">
        <v>13</v>
      </c>
      <c r="K24" s="79" t="s">
        <v>13</v>
      </c>
      <c r="L24" s="79" t="s">
        <v>20</v>
      </c>
    </row>
    <row r="25" spans="1:12">
      <c r="A25" s="79" t="s">
        <v>8</v>
      </c>
      <c r="B25" s="79" t="s">
        <v>9</v>
      </c>
      <c r="C25" s="79" t="s">
        <v>13</v>
      </c>
      <c r="D25" s="79" t="s">
        <v>13</v>
      </c>
      <c r="E25" s="79" t="s">
        <v>13</v>
      </c>
      <c r="F25" s="79" t="s">
        <v>18</v>
      </c>
      <c r="G25" s="79" t="s">
        <v>13</v>
      </c>
      <c r="H25" s="79" t="s">
        <v>13</v>
      </c>
      <c r="I25" s="79" t="s">
        <v>13</v>
      </c>
      <c r="J25" s="79" t="s">
        <v>14</v>
      </c>
      <c r="K25" s="79" t="s">
        <v>14</v>
      </c>
      <c r="L25" s="79" t="s">
        <v>14</v>
      </c>
    </row>
    <row r="26" spans="1:12">
      <c r="A26" s="79" t="s">
        <v>15</v>
      </c>
      <c r="B26" s="79" t="s">
        <v>9</v>
      </c>
      <c r="C26" s="79" t="s">
        <v>13</v>
      </c>
      <c r="D26" s="79" t="s">
        <v>14</v>
      </c>
      <c r="E26" s="79" t="s">
        <v>14</v>
      </c>
      <c r="F26" s="79" t="s">
        <v>13</v>
      </c>
      <c r="G26" s="79" t="s">
        <v>13</v>
      </c>
      <c r="H26" s="79" t="s">
        <v>18</v>
      </c>
      <c r="I26" s="79" t="s">
        <v>18</v>
      </c>
      <c r="J26" s="79" t="s">
        <v>13</v>
      </c>
      <c r="K26" s="79" t="s">
        <v>14</v>
      </c>
      <c r="L26" s="79" t="s">
        <v>13</v>
      </c>
    </row>
    <row r="27" spans="1:12">
      <c r="A27" s="79" t="s">
        <v>15</v>
      </c>
      <c r="B27" s="79" t="s">
        <v>9</v>
      </c>
      <c r="C27" s="79" t="s">
        <v>13</v>
      </c>
      <c r="D27" s="79" t="s">
        <v>14</v>
      </c>
      <c r="E27" s="79" t="s">
        <v>14</v>
      </c>
      <c r="F27" s="79" t="s">
        <v>14</v>
      </c>
      <c r="G27" s="79" t="s">
        <v>14</v>
      </c>
      <c r="H27" s="79" t="s">
        <v>14</v>
      </c>
      <c r="I27" s="79" t="s">
        <v>14</v>
      </c>
      <c r="J27" s="79" t="s">
        <v>14</v>
      </c>
      <c r="K27" s="79" t="s">
        <v>14</v>
      </c>
      <c r="L27" s="79" t="s">
        <v>14</v>
      </c>
    </row>
    <row r="28" spans="1:12">
      <c r="A28" s="79" t="s">
        <v>15</v>
      </c>
      <c r="B28" s="79" t="s">
        <v>9</v>
      </c>
      <c r="C28" s="79" t="s">
        <v>13</v>
      </c>
      <c r="D28" s="79" t="s">
        <v>13</v>
      </c>
      <c r="E28" s="79" t="s">
        <v>13</v>
      </c>
      <c r="F28" s="79" t="s">
        <v>13</v>
      </c>
      <c r="G28" s="79" t="s">
        <v>13</v>
      </c>
      <c r="H28" s="79" t="s">
        <v>13</v>
      </c>
      <c r="I28" s="79" t="s">
        <v>13</v>
      </c>
      <c r="J28" s="79" t="s">
        <v>13</v>
      </c>
      <c r="K28" s="79" t="s">
        <v>13</v>
      </c>
      <c r="L28" s="79" t="s">
        <v>13</v>
      </c>
    </row>
    <row r="29" spans="1:12">
      <c r="A29" s="79" t="s">
        <v>15</v>
      </c>
      <c r="B29" s="79" t="s">
        <v>9</v>
      </c>
      <c r="C29" s="79" t="s">
        <v>13</v>
      </c>
      <c r="D29" s="79" t="s">
        <v>14</v>
      </c>
      <c r="E29" s="79" t="s">
        <v>18</v>
      </c>
      <c r="F29" s="79" t="s">
        <v>13</v>
      </c>
      <c r="G29" s="79" t="s">
        <v>18</v>
      </c>
      <c r="H29" s="79" t="s">
        <v>13</v>
      </c>
      <c r="I29" s="79" t="s">
        <v>18</v>
      </c>
      <c r="J29" s="79" t="s">
        <v>13</v>
      </c>
      <c r="K29" s="79" t="s">
        <v>18</v>
      </c>
      <c r="L29" s="79" t="s">
        <v>18</v>
      </c>
    </row>
    <row r="30" spans="1:12">
      <c r="A30" s="79" t="s">
        <v>8</v>
      </c>
      <c r="B30" s="79" t="s">
        <v>9</v>
      </c>
      <c r="C30" s="79" t="s">
        <v>13</v>
      </c>
      <c r="D30" s="79" t="s">
        <v>13</v>
      </c>
      <c r="E30" s="79" t="s">
        <v>13</v>
      </c>
      <c r="F30" s="79" t="s">
        <v>13</v>
      </c>
      <c r="G30" s="79" t="s">
        <v>18</v>
      </c>
      <c r="H30" s="79" t="s">
        <v>13</v>
      </c>
      <c r="I30" s="79" t="s">
        <v>13</v>
      </c>
      <c r="J30" s="79" t="s">
        <v>13</v>
      </c>
      <c r="K30" s="79" t="s">
        <v>13</v>
      </c>
      <c r="L30" s="79" t="s">
        <v>13</v>
      </c>
    </row>
    <row r="31" spans="1:12">
      <c r="A31" s="79" t="s">
        <v>15</v>
      </c>
      <c r="B31" s="79" t="s">
        <v>9</v>
      </c>
      <c r="C31" s="79" t="s">
        <v>13</v>
      </c>
      <c r="D31" s="79" t="s">
        <v>13</v>
      </c>
      <c r="E31" s="79" t="s">
        <v>20</v>
      </c>
      <c r="F31" s="79" t="s">
        <v>20</v>
      </c>
      <c r="G31" s="79" t="s">
        <v>13</v>
      </c>
      <c r="H31" s="79" t="s">
        <v>18</v>
      </c>
      <c r="I31" s="79" t="s">
        <v>18</v>
      </c>
      <c r="J31" s="79" t="s">
        <v>18</v>
      </c>
      <c r="K31" s="79" t="s">
        <v>18</v>
      </c>
      <c r="L31" s="79" t="s">
        <v>18</v>
      </c>
    </row>
    <row r="32" spans="1:12">
      <c r="A32" s="79" t="s">
        <v>15</v>
      </c>
      <c r="B32" s="79" t="s">
        <v>9</v>
      </c>
      <c r="C32" s="79" t="s">
        <v>13</v>
      </c>
      <c r="D32" s="79" t="s">
        <v>18</v>
      </c>
      <c r="E32" s="79" t="s">
        <v>18</v>
      </c>
      <c r="F32" s="79" t="s">
        <v>18</v>
      </c>
      <c r="G32" s="79" t="s">
        <v>13</v>
      </c>
      <c r="H32" s="79" t="s">
        <v>13</v>
      </c>
      <c r="I32" s="79" t="s">
        <v>13</v>
      </c>
      <c r="J32" s="79" t="s">
        <v>13</v>
      </c>
      <c r="K32" s="79" t="s">
        <v>13</v>
      </c>
      <c r="L32" s="79" t="s">
        <v>13</v>
      </c>
    </row>
    <row r="33" spans="1:12">
      <c r="A33" s="79" t="s">
        <v>15</v>
      </c>
      <c r="B33" s="79" t="s">
        <v>9</v>
      </c>
      <c r="C33" s="79" t="s">
        <v>13</v>
      </c>
      <c r="D33" s="79" t="s">
        <v>13</v>
      </c>
      <c r="E33" s="79" t="s">
        <v>13</v>
      </c>
      <c r="F33" s="79" t="s">
        <v>13</v>
      </c>
      <c r="G33" s="79" t="s">
        <v>13</v>
      </c>
      <c r="H33" s="79" t="s">
        <v>13</v>
      </c>
      <c r="I33" s="79" t="s">
        <v>13</v>
      </c>
      <c r="J33" s="79" t="s">
        <v>13</v>
      </c>
      <c r="K33" s="79" t="s">
        <v>14</v>
      </c>
      <c r="L33" s="79" t="s">
        <v>13</v>
      </c>
    </row>
    <row r="34" spans="1:12">
      <c r="A34" s="79" t="s">
        <v>15</v>
      </c>
      <c r="B34" s="79" t="s">
        <v>9</v>
      </c>
      <c r="C34" s="79" t="s">
        <v>13</v>
      </c>
      <c r="D34" s="79" t="s">
        <v>13</v>
      </c>
      <c r="E34" s="79" t="s">
        <v>13</v>
      </c>
      <c r="F34" s="79" t="s">
        <v>13</v>
      </c>
      <c r="G34" s="79" t="s">
        <v>13</v>
      </c>
      <c r="H34" s="79" t="s">
        <v>13</v>
      </c>
      <c r="I34" s="79" t="s">
        <v>13</v>
      </c>
      <c r="J34" s="79" t="s">
        <v>13</v>
      </c>
      <c r="K34" s="79" t="s">
        <v>13</v>
      </c>
      <c r="L34" s="79" t="s">
        <v>13</v>
      </c>
    </row>
    <row r="35" spans="1:12">
      <c r="A35" s="79" t="s">
        <v>15</v>
      </c>
      <c r="B35" s="79" t="s">
        <v>9</v>
      </c>
      <c r="C35" s="79" t="s">
        <v>13</v>
      </c>
      <c r="D35" s="79" t="s">
        <v>13</v>
      </c>
      <c r="E35" s="79" t="s">
        <v>20</v>
      </c>
      <c r="F35" s="79" t="s">
        <v>20</v>
      </c>
      <c r="G35" s="79" t="s">
        <v>20</v>
      </c>
      <c r="H35" s="79" t="s">
        <v>20</v>
      </c>
      <c r="I35" s="79" t="s">
        <v>20</v>
      </c>
      <c r="J35" s="79" t="s">
        <v>20</v>
      </c>
      <c r="K35" s="79" t="s">
        <v>20</v>
      </c>
      <c r="L35" s="79" t="s">
        <v>20</v>
      </c>
    </row>
    <row r="36" spans="1:12">
      <c r="A36" s="79" t="s">
        <v>15</v>
      </c>
      <c r="B36" s="79" t="s">
        <v>9</v>
      </c>
      <c r="C36" s="79" t="s">
        <v>13</v>
      </c>
      <c r="D36" s="79" t="s">
        <v>14</v>
      </c>
      <c r="E36" s="79" t="s">
        <v>13</v>
      </c>
      <c r="F36" s="79" t="s">
        <v>13</v>
      </c>
      <c r="G36" s="79" t="s">
        <v>14</v>
      </c>
      <c r="H36" s="79" t="s">
        <v>14</v>
      </c>
      <c r="I36" s="79" t="s">
        <v>13</v>
      </c>
      <c r="J36" s="79" t="s">
        <v>14</v>
      </c>
      <c r="K36" s="79" t="s">
        <v>14</v>
      </c>
      <c r="L36" s="79" t="s">
        <v>14</v>
      </c>
    </row>
    <row r="37" spans="1:12">
      <c r="A37" s="79" t="s">
        <v>15</v>
      </c>
      <c r="B37" s="79" t="s">
        <v>9</v>
      </c>
      <c r="C37" s="79" t="s">
        <v>13</v>
      </c>
      <c r="D37" s="79" t="s">
        <v>14</v>
      </c>
      <c r="E37" s="79" t="s">
        <v>13</v>
      </c>
      <c r="F37" s="79" t="s">
        <v>13</v>
      </c>
      <c r="G37" s="79" t="s">
        <v>13</v>
      </c>
      <c r="H37" s="79" t="s">
        <v>13</v>
      </c>
      <c r="I37" s="79" t="s">
        <v>13</v>
      </c>
      <c r="J37" s="79" t="s">
        <v>13</v>
      </c>
      <c r="K37" s="79" t="s">
        <v>13</v>
      </c>
      <c r="L37" s="79" t="s">
        <v>13</v>
      </c>
    </row>
    <row r="38" spans="1:12">
      <c r="A38" s="79" t="s">
        <v>15</v>
      </c>
      <c r="B38" s="79" t="s">
        <v>9</v>
      </c>
      <c r="C38" s="79" t="s">
        <v>13</v>
      </c>
      <c r="D38" s="79" t="s">
        <v>13</v>
      </c>
      <c r="E38" s="79" t="s">
        <v>13</v>
      </c>
      <c r="F38" s="79" t="s">
        <v>13</v>
      </c>
      <c r="G38" s="79" t="s">
        <v>13</v>
      </c>
      <c r="H38" s="79" t="s">
        <v>13</v>
      </c>
      <c r="I38" s="79" t="s">
        <v>13</v>
      </c>
      <c r="J38" s="79" t="s">
        <v>13</v>
      </c>
      <c r="K38" s="79" t="s">
        <v>13</v>
      </c>
      <c r="L38" s="79" t="s">
        <v>13</v>
      </c>
    </row>
    <row r="39" spans="1:12">
      <c r="A39" s="79" t="s">
        <v>15</v>
      </c>
      <c r="B39" s="79" t="s">
        <v>9</v>
      </c>
      <c r="C39" s="79" t="s">
        <v>13</v>
      </c>
      <c r="D39" s="79" t="s">
        <v>13</v>
      </c>
      <c r="E39" s="79" t="s">
        <v>13</v>
      </c>
      <c r="F39" s="79" t="s">
        <v>13</v>
      </c>
      <c r="G39" s="79" t="s">
        <v>13</v>
      </c>
      <c r="H39" s="79" t="s">
        <v>13</v>
      </c>
      <c r="I39" s="79" t="s">
        <v>13</v>
      </c>
      <c r="J39" s="79" t="s">
        <v>14</v>
      </c>
      <c r="K39" s="79" t="s">
        <v>13</v>
      </c>
      <c r="L39" s="79" t="s">
        <v>13</v>
      </c>
    </row>
    <row r="40" spans="1:12">
      <c r="A40" s="79" t="s">
        <v>8</v>
      </c>
      <c r="B40" s="79" t="s">
        <v>9</v>
      </c>
      <c r="C40" s="79" t="s">
        <v>13</v>
      </c>
      <c r="D40" s="79" t="s">
        <v>14</v>
      </c>
      <c r="E40" s="79" t="s">
        <v>13</v>
      </c>
      <c r="F40" s="79" t="s">
        <v>14</v>
      </c>
      <c r="G40" s="79" t="s">
        <v>14</v>
      </c>
      <c r="H40" s="79" t="s">
        <v>14</v>
      </c>
      <c r="I40" s="79" t="s">
        <v>14</v>
      </c>
      <c r="J40" s="79" t="s">
        <v>13</v>
      </c>
      <c r="K40" s="79" t="s">
        <v>14</v>
      </c>
      <c r="L40" s="79" t="s">
        <v>14</v>
      </c>
    </row>
    <row r="41" spans="1:12">
      <c r="A41" s="79" t="s">
        <v>8</v>
      </c>
      <c r="B41" s="79" t="s">
        <v>9</v>
      </c>
      <c r="C41" s="79" t="s">
        <v>13</v>
      </c>
      <c r="D41" s="79" t="s">
        <v>13</v>
      </c>
      <c r="E41" s="79" t="s">
        <v>13</v>
      </c>
      <c r="F41" s="79" t="s">
        <v>13</v>
      </c>
      <c r="G41" s="79" t="s">
        <v>13</v>
      </c>
      <c r="H41" s="79" t="s">
        <v>13</v>
      </c>
      <c r="I41" s="79" t="s">
        <v>13</v>
      </c>
      <c r="J41" s="79" t="s">
        <v>13</v>
      </c>
      <c r="K41" s="79" t="s">
        <v>13</v>
      </c>
      <c r="L41" s="79" t="s">
        <v>13</v>
      </c>
    </row>
    <row r="42" spans="1:12">
      <c r="A42" s="79" t="s">
        <v>15</v>
      </c>
      <c r="B42" s="79" t="s">
        <v>9</v>
      </c>
      <c r="C42" s="79" t="s">
        <v>13</v>
      </c>
      <c r="D42" s="79" t="s">
        <v>13</v>
      </c>
      <c r="E42" s="79" t="s">
        <v>13</v>
      </c>
      <c r="F42" s="79" t="s">
        <v>13</v>
      </c>
      <c r="G42" s="79" t="s">
        <v>13</v>
      </c>
      <c r="H42" s="79" t="s">
        <v>13</v>
      </c>
      <c r="I42" s="79" t="s">
        <v>13</v>
      </c>
      <c r="J42" s="79" t="s">
        <v>13</v>
      </c>
      <c r="K42" s="79" t="s">
        <v>13</v>
      </c>
      <c r="L42" s="79" t="s">
        <v>13</v>
      </c>
    </row>
    <row r="43" spans="1:12">
      <c r="A43" s="79" t="s">
        <v>8</v>
      </c>
      <c r="B43" s="79" t="s">
        <v>9</v>
      </c>
      <c r="C43" s="79" t="s">
        <v>13</v>
      </c>
      <c r="D43" s="79" t="s">
        <v>13</v>
      </c>
      <c r="E43" s="79" t="s">
        <v>20</v>
      </c>
      <c r="F43" s="79" t="s">
        <v>23</v>
      </c>
      <c r="G43" s="79" t="s">
        <v>23</v>
      </c>
      <c r="H43" s="79" t="s">
        <v>23</v>
      </c>
      <c r="I43" s="79" t="s">
        <v>20</v>
      </c>
      <c r="J43" s="79" t="s">
        <v>23</v>
      </c>
      <c r="K43" s="79" t="s">
        <v>22</v>
      </c>
      <c r="L43" s="79" t="s">
        <v>23</v>
      </c>
    </row>
    <row r="44" spans="1:12">
      <c r="A44" s="79" t="s">
        <v>15</v>
      </c>
      <c r="B44" s="79" t="s">
        <v>9</v>
      </c>
      <c r="C44" s="79" t="s">
        <v>13</v>
      </c>
      <c r="D44" s="79" t="s">
        <v>13</v>
      </c>
      <c r="E44" s="79" t="s">
        <v>13</v>
      </c>
      <c r="F44" s="79" t="s">
        <v>13</v>
      </c>
      <c r="G44" s="79" t="s">
        <v>13</v>
      </c>
      <c r="H44" s="79" t="s">
        <v>13</v>
      </c>
      <c r="I44" s="79" t="s">
        <v>13</v>
      </c>
      <c r="J44" s="79" t="s">
        <v>14</v>
      </c>
      <c r="K44" s="79" t="s">
        <v>14</v>
      </c>
      <c r="L44" s="79" t="s">
        <v>13</v>
      </c>
    </row>
    <row r="45" spans="1:12">
      <c r="A45" s="79" t="s">
        <v>8</v>
      </c>
      <c r="B45" s="79" t="s">
        <v>9</v>
      </c>
      <c r="C45" s="79" t="s">
        <v>13</v>
      </c>
      <c r="D45" s="79" t="s">
        <v>13</v>
      </c>
      <c r="E45" s="79" t="s">
        <v>13</v>
      </c>
      <c r="F45" s="79" t="s">
        <v>13</v>
      </c>
      <c r="G45" s="79" t="s">
        <v>13</v>
      </c>
      <c r="H45" s="79" t="s">
        <v>13</v>
      </c>
      <c r="I45" s="79" t="s">
        <v>13</v>
      </c>
      <c r="J45" s="79" t="s">
        <v>13</v>
      </c>
      <c r="K45" s="79" t="s">
        <v>13</v>
      </c>
      <c r="L45" s="79" t="s">
        <v>13</v>
      </c>
    </row>
    <row r="46" spans="1:12">
      <c r="A46" s="79" t="s">
        <v>15</v>
      </c>
      <c r="B46" s="79" t="s">
        <v>9</v>
      </c>
      <c r="C46" s="79" t="s">
        <v>13</v>
      </c>
      <c r="D46" s="79" t="s">
        <v>13</v>
      </c>
      <c r="E46" s="79" t="s">
        <v>20</v>
      </c>
      <c r="F46" s="79" t="s">
        <v>20</v>
      </c>
      <c r="G46" s="79" t="s">
        <v>18</v>
      </c>
      <c r="H46" s="79" t="s">
        <v>13</v>
      </c>
      <c r="I46" s="79" t="s">
        <v>13</v>
      </c>
      <c r="J46" s="79" t="s">
        <v>18</v>
      </c>
      <c r="K46" s="79" t="s">
        <v>13</v>
      </c>
      <c r="L46" s="79" t="s">
        <v>13</v>
      </c>
    </row>
    <row r="47" spans="1:12">
      <c r="A47" s="79" t="s">
        <v>15</v>
      </c>
      <c r="B47" s="79" t="s">
        <v>9</v>
      </c>
      <c r="C47" s="79" t="s">
        <v>13</v>
      </c>
      <c r="D47" s="79" t="s">
        <v>14</v>
      </c>
      <c r="E47" s="79" t="s">
        <v>13</v>
      </c>
      <c r="F47" s="79" t="s">
        <v>13</v>
      </c>
      <c r="G47" s="79" t="s">
        <v>13</v>
      </c>
      <c r="H47" s="79" t="s">
        <v>13</v>
      </c>
      <c r="I47" s="79" t="s">
        <v>13</v>
      </c>
      <c r="J47" s="79" t="s">
        <v>13</v>
      </c>
      <c r="K47" s="79" t="s">
        <v>13</v>
      </c>
      <c r="L47" s="79" t="s">
        <v>13</v>
      </c>
    </row>
    <row r="48" spans="1:12">
      <c r="A48" s="79" t="s">
        <v>15</v>
      </c>
      <c r="B48" s="79" t="s">
        <v>9</v>
      </c>
      <c r="C48" s="79" t="s">
        <v>13</v>
      </c>
      <c r="D48" s="79" t="s">
        <v>18</v>
      </c>
      <c r="E48" s="79" t="s">
        <v>13</v>
      </c>
      <c r="F48" s="79" t="s">
        <v>18</v>
      </c>
      <c r="G48" s="79" t="s">
        <v>13</v>
      </c>
      <c r="H48" s="79" t="s">
        <v>13</v>
      </c>
      <c r="I48" s="79" t="s">
        <v>13</v>
      </c>
      <c r="J48" s="79" t="s">
        <v>13</v>
      </c>
      <c r="K48" s="79" t="s">
        <v>13</v>
      </c>
      <c r="L48" s="79" t="s">
        <v>13</v>
      </c>
    </row>
    <row r="49" spans="1:12">
      <c r="A49" s="79" t="s">
        <v>8</v>
      </c>
      <c r="B49" s="79" t="s">
        <v>9</v>
      </c>
      <c r="C49" s="79" t="s">
        <v>13</v>
      </c>
      <c r="D49" s="79" t="s">
        <v>18</v>
      </c>
      <c r="E49" s="79" t="s">
        <v>18</v>
      </c>
      <c r="F49" s="79" t="s">
        <v>18</v>
      </c>
      <c r="G49" s="79" t="s">
        <v>13</v>
      </c>
      <c r="H49" s="79" t="s">
        <v>13</v>
      </c>
      <c r="I49" s="79" t="s">
        <v>18</v>
      </c>
      <c r="J49" s="79" t="s">
        <v>18</v>
      </c>
      <c r="K49" s="79" t="s">
        <v>13</v>
      </c>
      <c r="L49" s="79" t="s">
        <v>18</v>
      </c>
    </row>
    <row r="50" spans="1:12">
      <c r="A50" s="79" t="s">
        <v>8</v>
      </c>
      <c r="B50" s="79" t="s">
        <v>9</v>
      </c>
      <c r="C50" s="79" t="s">
        <v>13</v>
      </c>
      <c r="D50" s="79" t="s">
        <v>13</v>
      </c>
      <c r="E50" s="79" t="s">
        <v>13</v>
      </c>
      <c r="F50" s="79" t="s">
        <v>13</v>
      </c>
      <c r="G50" s="79" t="s">
        <v>13</v>
      </c>
      <c r="H50" s="79" t="s">
        <v>13</v>
      </c>
      <c r="I50" s="79" t="s">
        <v>13</v>
      </c>
      <c r="J50" s="79" t="s">
        <v>14</v>
      </c>
      <c r="K50" s="79" t="s">
        <v>13</v>
      </c>
      <c r="L50" s="79" t="s">
        <v>14</v>
      </c>
    </row>
    <row r="51" spans="1:12">
      <c r="A51" s="79" t="s">
        <v>15</v>
      </c>
      <c r="B51" s="79" t="s">
        <v>9</v>
      </c>
      <c r="C51" s="79" t="s">
        <v>13</v>
      </c>
      <c r="D51" s="79" t="s">
        <v>13</v>
      </c>
      <c r="E51" s="79" t="s">
        <v>13</v>
      </c>
      <c r="F51" s="79" t="s">
        <v>13</v>
      </c>
      <c r="G51" s="79" t="s">
        <v>13</v>
      </c>
      <c r="H51" s="79" t="s">
        <v>13</v>
      </c>
      <c r="I51" s="79" t="s">
        <v>13</v>
      </c>
      <c r="J51" s="79" t="s">
        <v>13</v>
      </c>
      <c r="K51" s="79" t="s">
        <v>13</v>
      </c>
      <c r="L51" s="79" t="s">
        <v>13</v>
      </c>
    </row>
    <row r="52" spans="1:12">
      <c r="A52" s="79" t="s">
        <v>8</v>
      </c>
      <c r="B52" s="79" t="s">
        <v>9</v>
      </c>
      <c r="C52" s="79" t="s">
        <v>14</v>
      </c>
      <c r="D52" s="79" t="s">
        <v>13</v>
      </c>
      <c r="E52" s="79" t="s">
        <v>14</v>
      </c>
      <c r="F52" s="79" t="s">
        <v>13</v>
      </c>
      <c r="G52" s="79" t="s">
        <v>14</v>
      </c>
      <c r="H52" s="79" t="s">
        <v>14</v>
      </c>
      <c r="I52" s="79" t="s">
        <v>14</v>
      </c>
      <c r="J52" s="79" t="s">
        <v>14</v>
      </c>
      <c r="K52" s="79" t="s">
        <v>14</v>
      </c>
      <c r="L52" s="79" t="s">
        <v>14</v>
      </c>
    </row>
    <row r="53" spans="1:12">
      <c r="A53" s="79" t="s">
        <v>8</v>
      </c>
      <c r="B53" s="79" t="s">
        <v>9</v>
      </c>
      <c r="C53" s="79" t="s">
        <v>14</v>
      </c>
      <c r="D53" s="79" t="s">
        <v>13</v>
      </c>
      <c r="E53" s="79" t="s">
        <v>14</v>
      </c>
      <c r="F53" s="79" t="s">
        <v>14</v>
      </c>
      <c r="G53" s="79" t="s">
        <v>14</v>
      </c>
      <c r="H53" s="79" t="s">
        <v>14</v>
      </c>
      <c r="I53" s="79" t="s">
        <v>14</v>
      </c>
      <c r="J53" s="79" t="s">
        <v>14</v>
      </c>
      <c r="K53" s="79" t="s">
        <v>14</v>
      </c>
      <c r="L53" s="79" t="s">
        <v>14</v>
      </c>
    </row>
    <row r="54" spans="1:12">
      <c r="A54" s="79" t="s">
        <v>15</v>
      </c>
      <c r="B54" s="79" t="s">
        <v>9</v>
      </c>
      <c r="C54" s="79" t="s">
        <v>14</v>
      </c>
      <c r="D54" s="79" t="s">
        <v>14</v>
      </c>
      <c r="E54" s="79" t="s">
        <v>14</v>
      </c>
      <c r="F54" s="79" t="s">
        <v>14</v>
      </c>
      <c r="G54" s="79" t="s">
        <v>14</v>
      </c>
      <c r="H54" s="79" t="s">
        <v>14</v>
      </c>
      <c r="I54" s="79" t="s">
        <v>14</v>
      </c>
      <c r="J54" s="79" t="s">
        <v>14</v>
      </c>
      <c r="K54" s="79" t="s">
        <v>14</v>
      </c>
      <c r="L54" s="79" t="s">
        <v>14</v>
      </c>
    </row>
    <row r="55" spans="1:12">
      <c r="A55" s="79" t="s">
        <v>15</v>
      </c>
      <c r="B55" s="79" t="s">
        <v>9</v>
      </c>
      <c r="C55" s="79" t="s">
        <v>14</v>
      </c>
      <c r="D55" s="79" t="s">
        <v>14</v>
      </c>
      <c r="E55" s="79" t="s">
        <v>14</v>
      </c>
      <c r="F55" s="79" t="s">
        <v>14</v>
      </c>
      <c r="G55" s="79" t="s">
        <v>14</v>
      </c>
      <c r="H55" s="79" t="s">
        <v>14</v>
      </c>
      <c r="I55" s="79" t="s">
        <v>14</v>
      </c>
      <c r="J55" s="79" t="s">
        <v>14</v>
      </c>
      <c r="K55" s="79" t="s">
        <v>14</v>
      </c>
      <c r="L55" s="79" t="s">
        <v>14</v>
      </c>
    </row>
    <row r="56" spans="1:12">
      <c r="A56" s="79" t="s">
        <v>15</v>
      </c>
      <c r="B56" s="79" t="s">
        <v>9</v>
      </c>
      <c r="C56" s="79" t="s">
        <v>14</v>
      </c>
      <c r="D56" s="79" t="s">
        <v>14</v>
      </c>
      <c r="E56" s="79" t="s">
        <v>14</v>
      </c>
      <c r="F56" s="79" t="s">
        <v>14</v>
      </c>
      <c r="G56" s="79" t="s">
        <v>14</v>
      </c>
      <c r="H56" s="79" t="s">
        <v>14</v>
      </c>
      <c r="I56" s="79" t="s">
        <v>14</v>
      </c>
      <c r="J56" s="79" t="s">
        <v>14</v>
      </c>
      <c r="K56" s="79" t="s">
        <v>14</v>
      </c>
      <c r="L56" s="79" t="s">
        <v>14</v>
      </c>
    </row>
    <row r="57" spans="1:12">
      <c r="A57" s="79" t="s">
        <v>8</v>
      </c>
      <c r="B57" s="79" t="s">
        <v>9</v>
      </c>
      <c r="C57" s="79" t="s">
        <v>14</v>
      </c>
      <c r="D57" s="79" t="s">
        <v>14</v>
      </c>
      <c r="E57" s="79" t="s">
        <v>14</v>
      </c>
      <c r="F57" s="79" t="s">
        <v>14</v>
      </c>
      <c r="G57" s="79" t="s">
        <v>14</v>
      </c>
      <c r="H57" s="79" t="s">
        <v>14</v>
      </c>
      <c r="I57" s="79" t="s">
        <v>14</v>
      </c>
      <c r="J57" s="79" t="s">
        <v>14</v>
      </c>
      <c r="K57" s="79" t="s">
        <v>14</v>
      </c>
      <c r="L57" s="79" t="s">
        <v>14</v>
      </c>
    </row>
    <row r="58" spans="1:12">
      <c r="A58" s="79" t="s">
        <v>8</v>
      </c>
      <c r="B58" s="79" t="s">
        <v>9</v>
      </c>
      <c r="C58" s="79" t="s">
        <v>14</v>
      </c>
      <c r="D58" s="79" t="s">
        <v>14</v>
      </c>
      <c r="E58" s="79" t="s">
        <v>14</v>
      </c>
      <c r="F58" s="79" t="s">
        <v>14</v>
      </c>
      <c r="G58" s="79" t="s">
        <v>14</v>
      </c>
      <c r="H58" s="79" t="s">
        <v>14</v>
      </c>
      <c r="I58" s="79" t="s">
        <v>14</v>
      </c>
      <c r="J58" s="79" t="s">
        <v>14</v>
      </c>
      <c r="K58" s="79" t="s">
        <v>14</v>
      </c>
      <c r="L58" s="79" t="s">
        <v>14</v>
      </c>
    </row>
    <row r="59" spans="1:12">
      <c r="A59" s="79" t="s">
        <v>8</v>
      </c>
      <c r="B59" s="79" t="s">
        <v>9</v>
      </c>
      <c r="C59" s="79" t="s">
        <v>14</v>
      </c>
      <c r="D59" s="79" t="s">
        <v>14</v>
      </c>
      <c r="E59" s="79" t="s">
        <v>14</v>
      </c>
      <c r="F59" s="79" t="s">
        <v>14</v>
      </c>
      <c r="G59" s="79" t="s">
        <v>14</v>
      </c>
      <c r="H59" s="79" t="s">
        <v>14</v>
      </c>
      <c r="I59" s="79" t="s">
        <v>13</v>
      </c>
      <c r="J59" s="79" t="s">
        <v>13</v>
      </c>
      <c r="K59" s="79" t="s">
        <v>13</v>
      </c>
      <c r="L59" s="79" t="s">
        <v>13</v>
      </c>
    </row>
    <row r="60" spans="1:12">
      <c r="A60" s="79" t="s">
        <v>8</v>
      </c>
      <c r="B60" s="79" t="s">
        <v>9</v>
      </c>
      <c r="C60" s="79" t="s">
        <v>14</v>
      </c>
      <c r="D60" s="79" t="s">
        <v>14</v>
      </c>
      <c r="E60" s="79" t="s">
        <v>14</v>
      </c>
      <c r="F60" s="79" t="s">
        <v>14</v>
      </c>
      <c r="G60" s="79" t="s">
        <v>13</v>
      </c>
      <c r="H60" s="79" t="s">
        <v>14</v>
      </c>
      <c r="I60" s="79" t="s">
        <v>13</v>
      </c>
      <c r="J60" s="79" t="s">
        <v>14</v>
      </c>
      <c r="K60" s="79" t="s">
        <v>14</v>
      </c>
      <c r="L60" s="79" t="s">
        <v>14</v>
      </c>
    </row>
    <row r="61" spans="1:12">
      <c r="A61" s="79" t="s">
        <v>8</v>
      </c>
      <c r="B61" s="79" t="s">
        <v>9</v>
      </c>
      <c r="C61" s="79" t="s">
        <v>14</v>
      </c>
      <c r="D61" s="79" t="s">
        <v>14</v>
      </c>
      <c r="E61" s="79" t="s">
        <v>14</v>
      </c>
      <c r="F61" s="79" t="s">
        <v>14</v>
      </c>
      <c r="G61" s="79" t="s">
        <v>14</v>
      </c>
      <c r="H61" s="79" t="s">
        <v>14</v>
      </c>
      <c r="I61" s="79" t="s">
        <v>14</v>
      </c>
      <c r="J61" s="79" t="s">
        <v>14</v>
      </c>
      <c r="K61" s="79" t="s">
        <v>14</v>
      </c>
      <c r="L61" s="79" t="s">
        <v>14</v>
      </c>
    </row>
    <row r="62" spans="1:12">
      <c r="A62" s="79" t="s">
        <v>8</v>
      </c>
      <c r="B62" s="79" t="s">
        <v>9</v>
      </c>
      <c r="C62" s="79" t="s">
        <v>14</v>
      </c>
      <c r="D62" s="79" t="s">
        <v>14</v>
      </c>
      <c r="E62" s="79" t="s">
        <v>14</v>
      </c>
      <c r="F62" s="79" t="s">
        <v>14</v>
      </c>
      <c r="G62" s="79" t="s">
        <v>14</v>
      </c>
      <c r="H62" s="79" t="s">
        <v>14</v>
      </c>
      <c r="I62" s="79" t="s">
        <v>14</v>
      </c>
      <c r="J62" s="79" t="s">
        <v>14</v>
      </c>
      <c r="K62" s="79" t="s">
        <v>14</v>
      </c>
      <c r="L62" s="79" t="s">
        <v>14</v>
      </c>
    </row>
    <row r="63" spans="1:12">
      <c r="A63" s="79" t="s">
        <v>15</v>
      </c>
      <c r="B63" s="79" t="s">
        <v>9</v>
      </c>
      <c r="C63" s="79" t="s">
        <v>14</v>
      </c>
      <c r="D63" s="79" t="s">
        <v>13</v>
      </c>
      <c r="E63" s="79" t="s">
        <v>14</v>
      </c>
      <c r="F63" s="79" t="s">
        <v>14</v>
      </c>
      <c r="G63" s="79" t="s">
        <v>14</v>
      </c>
      <c r="H63" s="79" t="s">
        <v>14</v>
      </c>
      <c r="I63" s="79" t="s">
        <v>13</v>
      </c>
      <c r="J63" s="79" t="s">
        <v>14</v>
      </c>
      <c r="K63" s="79" t="s">
        <v>14</v>
      </c>
      <c r="L63" s="79" t="s">
        <v>14</v>
      </c>
    </row>
    <row r="64" spans="1:12">
      <c r="A64" s="79" t="s">
        <v>15</v>
      </c>
      <c r="B64" s="79" t="s">
        <v>9</v>
      </c>
      <c r="C64" s="79" t="s">
        <v>14</v>
      </c>
      <c r="D64" s="79" t="s">
        <v>14</v>
      </c>
      <c r="E64" s="79" t="s">
        <v>14</v>
      </c>
      <c r="F64" s="79" t="s">
        <v>14</v>
      </c>
      <c r="G64" s="79" t="s">
        <v>14</v>
      </c>
      <c r="H64" s="79" t="s">
        <v>14</v>
      </c>
      <c r="I64" s="79" t="s">
        <v>14</v>
      </c>
      <c r="J64" s="79" t="s">
        <v>14</v>
      </c>
      <c r="K64" s="79" t="s">
        <v>14</v>
      </c>
      <c r="L64" s="79" t="s">
        <v>14</v>
      </c>
    </row>
    <row r="65" spans="1:12">
      <c r="A65" s="79" t="s">
        <v>8</v>
      </c>
      <c r="B65" s="79" t="s">
        <v>9</v>
      </c>
      <c r="C65" s="79" t="s">
        <v>20</v>
      </c>
      <c r="D65" s="79" t="s">
        <v>13</v>
      </c>
      <c r="E65" s="79" t="s">
        <v>20</v>
      </c>
      <c r="F65" s="79" t="s">
        <v>13</v>
      </c>
      <c r="G65" s="79" t="s">
        <v>13</v>
      </c>
      <c r="H65" s="79" t="s">
        <v>13</v>
      </c>
      <c r="I65" s="79" t="s">
        <v>13</v>
      </c>
      <c r="J65" s="79" t="s">
        <v>14</v>
      </c>
      <c r="K65" s="79" t="s">
        <v>18</v>
      </c>
      <c r="L65" s="79" t="s">
        <v>14</v>
      </c>
    </row>
    <row r="66" spans="1:12">
      <c r="A66" s="79" t="s">
        <v>8</v>
      </c>
      <c r="B66" s="79" t="s">
        <v>9</v>
      </c>
      <c r="C66" s="79" t="s">
        <v>20</v>
      </c>
      <c r="D66" s="79" t="s">
        <v>20</v>
      </c>
      <c r="E66" s="79" t="s">
        <v>20</v>
      </c>
      <c r="F66" s="79" t="s">
        <v>20</v>
      </c>
      <c r="G66" s="79" t="s">
        <v>13</v>
      </c>
      <c r="H66" s="79" t="s">
        <v>14</v>
      </c>
      <c r="I66" s="79" t="s">
        <v>14</v>
      </c>
      <c r="J66" s="79" t="s">
        <v>14</v>
      </c>
      <c r="K66" s="79" t="s">
        <v>14</v>
      </c>
      <c r="L66" s="79" t="s">
        <v>14</v>
      </c>
    </row>
    <row r="67" spans="1:12">
      <c r="A67" s="79" t="s">
        <v>15</v>
      </c>
      <c r="B67" s="79" t="s">
        <v>9</v>
      </c>
      <c r="C67" s="79" t="s">
        <v>20</v>
      </c>
      <c r="D67" s="79" t="s">
        <v>14</v>
      </c>
      <c r="E67" s="79" t="s">
        <v>14</v>
      </c>
      <c r="F67" s="79" t="s">
        <v>14</v>
      </c>
      <c r="G67" s="79" t="s">
        <v>14</v>
      </c>
      <c r="H67" s="79" t="s">
        <v>14</v>
      </c>
      <c r="I67" s="79" t="s">
        <v>14</v>
      </c>
      <c r="J67" s="79" t="s">
        <v>14</v>
      </c>
      <c r="K67" s="79" t="s">
        <v>14</v>
      </c>
      <c r="L67" s="79" t="s">
        <v>14</v>
      </c>
    </row>
    <row r="68" spans="1:12">
      <c r="A68" s="79" t="s">
        <v>15</v>
      </c>
      <c r="B68" s="79" t="s">
        <v>9</v>
      </c>
      <c r="C68" s="79" t="s">
        <v>20</v>
      </c>
      <c r="D68" s="79" t="s">
        <v>20</v>
      </c>
      <c r="E68" s="79" t="s">
        <v>20</v>
      </c>
      <c r="F68" s="79" t="s">
        <v>20</v>
      </c>
      <c r="G68" s="79" t="s">
        <v>20</v>
      </c>
      <c r="H68" s="79" t="s">
        <v>20</v>
      </c>
      <c r="I68" s="79" t="s">
        <v>20</v>
      </c>
      <c r="J68" s="79" t="s">
        <v>20</v>
      </c>
      <c r="K68" s="79" t="s">
        <v>20</v>
      </c>
      <c r="L68" s="79" t="s">
        <v>20</v>
      </c>
    </row>
    <row r="69" spans="1:12">
      <c r="A69" s="79" t="s">
        <v>15</v>
      </c>
      <c r="B69" s="79" t="s">
        <v>9</v>
      </c>
      <c r="C69" s="79" t="s">
        <v>20</v>
      </c>
      <c r="D69" s="79" t="s">
        <v>20</v>
      </c>
      <c r="E69" s="79" t="s">
        <v>20</v>
      </c>
      <c r="F69" s="79" t="s">
        <v>20</v>
      </c>
      <c r="G69" s="79" t="s">
        <v>18</v>
      </c>
      <c r="H69" s="79" t="s">
        <v>13</v>
      </c>
      <c r="I69" s="79" t="s">
        <v>13</v>
      </c>
      <c r="J69" s="79" t="s">
        <v>13</v>
      </c>
      <c r="K69" s="79" t="s">
        <v>13</v>
      </c>
      <c r="L69" s="79" t="s">
        <v>13</v>
      </c>
    </row>
    <row r="70" spans="1:12">
      <c r="A70" s="79" t="s">
        <v>15</v>
      </c>
      <c r="B70" s="79" t="s">
        <v>9</v>
      </c>
      <c r="C70" s="79" t="s">
        <v>20</v>
      </c>
      <c r="D70" s="79" t="s">
        <v>20</v>
      </c>
      <c r="E70" s="79" t="s">
        <v>20</v>
      </c>
      <c r="F70" s="79" t="s">
        <v>20</v>
      </c>
      <c r="G70" s="79" t="s">
        <v>20</v>
      </c>
      <c r="H70" s="79" t="s">
        <v>20</v>
      </c>
      <c r="I70" s="79" t="s">
        <v>20</v>
      </c>
      <c r="J70" s="79" t="s">
        <v>13</v>
      </c>
      <c r="K70" s="79" t="s">
        <v>13</v>
      </c>
      <c r="L70" s="79" t="s">
        <v>14</v>
      </c>
    </row>
    <row r="71" spans="1:12">
      <c r="A71" s="79" t="s">
        <v>8</v>
      </c>
      <c r="B71" s="79" t="s">
        <v>9</v>
      </c>
      <c r="C71" s="79" t="s">
        <v>20</v>
      </c>
      <c r="D71" s="79" t="s">
        <v>20</v>
      </c>
      <c r="E71" s="79" t="s">
        <v>20</v>
      </c>
      <c r="F71" s="79" t="s">
        <v>20</v>
      </c>
      <c r="G71" s="79" t="s">
        <v>20</v>
      </c>
      <c r="H71" s="79" t="s">
        <v>20</v>
      </c>
      <c r="I71" s="79" t="s">
        <v>20</v>
      </c>
      <c r="J71" s="79" t="s">
        <v>20</v>
      </c>
      <c r="K71" s="79" t="s">
        <v>20</v>
      </c>
      <c r="L71" s="79" t="s">
        <v>20</v>
      </c>
    </row>
    <row r="72" spans="1:12">
      <c r="A72" s="79" t="s">
        <v>15</v>
      </c>
      <c r="B72" s="79" t="s">
        <v>9</v>
      </c>
      <c r="C72" s="79" t="s">
        <v>20</v>
      </c>
      <c r="D72" s="79" t="s">
        <v>20</v>
      </c>
      <c r="E72" s="79" t="s">
        <v>20</v>
      </c>
      <c r="F72" s="79" t="s">
        <v>20</v>
      </c>
      <c r="G72" s="79" t="s">
        <v>20</v>
      </c>
      <c r="H72" s="79" t="s">
        <v>13</v>
      </c>
      <c r="I72" s="79" t="s">
        <v>20</v>
      </c>
      <c r="J72" s="79" t="s">
        <v>13</v>
      </c>
      <c r="K72" s="79" t="s">
        <v>13</v>
      </c>
      <c r="L72" s="79" t="s">
        <v>18</v>
      </c>
    </row>
    <row r="73" spans="1:12">
      <c r="A73" s="79" t="s">
        <v>15</v>
      </c>
      <c r="B73" s="79" t="s">
        <v>9</v>
      </c>
      <c r="C73" s="79" t="s">
        <v>20</v>
      </c>
      <c r="D73" s="79" t="s">
        <v>20</v>
      </c>
      <c r="E73" s="79" t="s">
        <v>20</v>
      </c>
      <c r="F73" s="79" t="s">
        <v>20</v>
      </c>
      <c r="G73" s="79" t="s">
        <v>20</v>
      </c>
      <c r="H73" s="79" t="s">
        <v>20</v>
      </c>
      <c r="I73" s="79" t="s">
        <v>20</v>
      </c>
      <c r="J73" s="79" t="s">
        <v>20</v>
      </c>
      <c r="K73" s="79" t="s">
        <v>20</v>
      </c>
      <c r="L73" s="79" t="s">
        <v>20</v>
      </c>
    </row>
    <row r="74" spans="1:12">
      <c r="A74" s="79" t="s">
        <v>8</v>
      </c>
      <c r="B74" s="79" t="s">
        <v>9</v>
      </c>
      <c r="C74" s="79" t="s">
        <v>20</v>
      </c>
      <c r="D74" s="79" t="s">
        <v>20</v>
      </c>
      <c r="E74" s="79" t="s">
        <v>20</v>
      </c>
      <c r="F74" s="79" t="s">
        <v>20</v>
      </c>
      <c r="G74" s="79" t="s">
        <v>20</v>
      </c>
      <c r="H74" s="79" t="s">
        <v>20</v>
      </c>
      <c r="I74" s="79" t="s">
        <v>20</v>
      </c>
      <c r="J74" s="79" t="s">
        <v>13</v>
      </c>
      <c r="K74" s="79" t="s">
        <v>13</v>
      </c>
      <c r="L74" s="79" t="s">
        <v>13</v>
      </c>
    </row>
    <row r="75" spans="1:12">
      <c r="A75" s="79" t="s">
        <v>8</v>
      </c>
      <c r="B75" s="79" t="s">
        <v>9</v>
      </c>
      <c r="C75" s="79" t="s">
        <v>20</v>
      </c>
      <c r="D75" s="79" t="s">
        <v>20</v>
      </c>
      <c r="E75" s="79" t="s">
        <v>20</v>
      </c>
      <c r="F75" s="79" t="s">
        <v>20</v>
      </c>
      <c r="G75" s="79" t="s">
        <v>18</v>
      </c>
      <c r="H75" s="79" t="s">
        <v>18</v>
      </c>
      <c r="I75" s="79" t="s">
        <v>18</v>
      </c>
      <c r="J75" s="79" t="s">
        <v>18</v>
      </c>
      <c r="K75" s="79" t="s">
        <v>22</v>
      </c>
      <c r="L75" s="79" t="s">
        <v>22</v>
      </c>
    </row>
    <row r="76" spans="1:12">
      <c r="A76" s="79" t="s">
        <v>8</v>
      </c>
      <c r="B76" s="79" t="s">
        <v>9</v>
      </c>
      <c r="C76" s="79" t="s">
        <v>20</v>
      </c>
      <c r="D76" s="79" t="s">
        <v>20</v>
      </c>
      <c r="E76" s="79" t="s">
        <v>20</v>
      </c>
      <c r="F76" s="79" t="s">
        <v>13</v>
      </c>
      <c r="G76" s="79" t="s">
        <v>13</v>
      </c>
      <c r="H76" s="79" t="s">
        <v>13</v>
      </c>
      <c r="I76" s="79" t="s">
        <v>20</v>
      </c>
      <c r="J76" s="79" t="s">
        <v>13</v>
      </c>
      <c r="K76" s="79" t="s">
        <v>13</v>
      </c>
      <c r="L76" s="79" t="s">
        <v>13</v>
      </c>
    </row>
    <row r="77" spans="1:12">
      <c r="A77" s="79" t="s">
        <v>15</v>
      </c>
      <c r="B77" s="79" t="s">
        <v>9</v>
      </c>
      <c r="C77" s="79" t="s">
        <v>20</v>
      </c>
      <c r="D77" s="79" t="s">
        <v>20</v>
      </c>
      <c r="E77" s="79" t="s">
        <v>20</v>
      </c>
      <c r="F77" s="79" t="s">
        <v>22</v>
      </c>
      <c r="G77" s="79" t="s">
        <v>20</v>
      </c>
      <c r="H77" s="79" t="s">
        <v>13</v>
      </c>
      <c r="I77" s="79" t="s">
        <v>20</v>
      </c>
      <c r="J77" s="79" t="s">
        <v>13</v>
      </c>
      <c r="K77" s="79" t="s">
        <v>18</v>
      </c>
      <c r="L77" s="79" t="s">
        <v>18</v>
      </c>
    </row>
    <row r="78" spans="1:12">
      <c r="A78" s="79" t="s">
        <v>15</v>
      </c>
      <c r="B78" s="79" t="s">
        <v>9</v>
      </c>
      <c r="C78" s="79" t="s">
        <v>20</v>
      </c>
      <c r="D78" s="79" t="s">
        <v>13</v>
      </c>
      <c r="E78" s="79" t="s">
        <v>13</v>
      </c>
      <c r="F78" s="79" t="s">
        <v>13</v>
      </c>
      <c r="G78" s="79" t="s">
        <v>14</v>
      </c>
      <c r="H78" s="79" t="s">
        <v>14</v>
      </c>
      <c r="I78" s="79" t="s">
        <v>20</v>
      </c>
      <c r="J78" s="79" t="s">
        <v>13</v>
      </c>
      <c r="K78" s="79" t="s">
        <v>14</v>
      </c>
      <c r="L78" s="79" t="s">
        <v>13</v>
      </c>
    </row>
    <row r="79" spans="1:12">
      <c r="A79" s="79" t="s">
        <v>15</v>
      </c>
      <c r="B79" s="79" t="s">
        <v>9</v>
      </c>
      <c r="C79" s="79" t="s">
        <v>20</v>
      </c>
      <c r="D79" s="79" t="s">
        <v>13</v>
      </c>
      <c r="E79" s="79" t="s">
        <v>14</v>
      </c>
      <c r="F79" s="79" t="s">
        <v>14</v>
      </c>
      <c r="G79" s="79" t="s">
        <v>14</v>
      </c>
      <c r="H79" s="79" t="s">
        <v>14</v>
      </c>
      <c r="I79" s="79" t="s">
        <v>14</v>
      </c>
      <c r="J79" s="79" t="s">
        <v>13</v>
      </c>
      <c r="K79" s="79" t="s">
        <v>13</v>
      </c>
      <c r="L79" s="79" t="s">
        <v>14</v>
      </c>
    </row>
    <row r="80" spans="1:12">
      <c r="A80" s="79" t="s">
        <v>8</v>
      </c>
      <c r="B80" s="79" t="s">
        <v>9</v>
      </c>
      <c r="C80" s="79" t="s">
        <v>20</v>
      </c>
      <c r="D80" s="79" t="s">
        <v>20</v>
      </c>
      <c r="E80" s="79" t="s">
        <v>20</v>
      </c>
      <c r="F80" s="79" t="s">
        <v>20</v>
      </c>
      <c r="G80" s="79" t="s">
        <v>20</v>
      </c>
      <c r="H80" s="79" t="s">
        <v>20</v>
      </c>
      <c r="I80" s="79" t="s">
        <v>20</v>
      </c>
      <c r="J80" s="79" t="s">
        <v>20</v>
      </c>
      <c r="K80" s="79" t="s">
        <v>20</v>
      </c>
      <c r="L80" s="79" t="s">
        <v>20</v>
      </c>
    </row>
    <row r="81" spans="1:12">
      <c r="A81" s="79" t="s">
        <v>15</v>
      </c>
      <c r="B81" s="79" t="s">
        <v>9</v>
      </c>
      <c r="C81" s="79" t="s">
        <v>20</v>
      </c>
      <c r="D81" s="79" t="s">
        <v>20</v>
      </c>
      <c r="E81" s="79" t="s">
        <v>20</v>
      </c>
      <c r="F81" s="79" t="s">
        <v>20</v>
      </c>
      <c r="G81" s="79" t="s">
        <v>20</v>
      </c>
      <c r="H81" s="79" t="s">
        <v>20</v>
      </c>
      <c r="I81" s="79" t="s">
        <v>20</v>
      </c>
      <c r="J81" s="79" t="s">
        <v>13</v>
      </c>
      <c r="K81" s="79" t="s">
        <v>18</v>
      </c>
      <c r="L81" s="79" t="s">
        <v>13</v>
      </c>
    </row>
    <row r="82" spans="1:12">
      <c r="A82" s="79" t="s">
        <v>15</v>
      </c>
      <c r="B82" s="79" t="s">
        <v>9</v>
      </c>
      <c r="C82" s="79" t="s">
        <v>20</v>
      </c>
      <c r="D82" s="79" t="s">
        <v>18</v>
      </c>
      <c r="E82" s="79" t="s">
        <v>13</v>
      </c>
      <c r="F82" s="79" t="s">
        <v>18</v>
      </c>
      <c r="G82" s="79" t="s">
        <v>14</v>
      </c>
      <c r="H82" s="79" t="s">
        <v>20</v>
      </c>
      <c r="I82" s="79" t="s">
        <v>20</v>
      </c>
      <c r="J82" s="79" t="s">
        <v>20</v>
      </c>
      <c r="K82" s="79" t="s">
        <v>20</v>
      </c>
      <c r="L82" s="79" t="s">
        <v>20</v>
      </c>
    </row>
    <row r="83" spans="1:12">
      <c r="A83" s="79" t="s">
        <v>8</v>
      </c>
      <c r="B83" s="79" t="s">
        <v>9</v>
      </c>
      <c r="C83" s="79" t="s">
        <v>20</v>
      </c>
      <c r="D83" s="79" t="s">
        <v>20</v>
      </c>
      <c r="E83" s="79" t="s">
        <v>20</v>
      </c>
      <c r="F83" s="79" t="s">
        <v>22</v>
      </c>
      <c r="G83" s="79" t="s">
        <v>20</v>
      </c>
      <c r="H83" s="79" t="s">
        <v>22</v>
      </c>
      <c r="I83" s="79" t="s">
        <v>22</v>
      </c>
      <c r="J83" s="79" t="s">
        <v>13</v>
      </c>
      <c r="K83" s="79" t="s">
        <v>18</v>
      </c>
      <c r="L83" s="79" t="s">
        <v>18</v>
      </c>
    </row>
    <row r="84" spans="1:12">
      <c r="A84" s="79" t="s">
        <v>8</v>
      </c>
      <c r="B84" s="79" t="s">
        <v>9</v>
      </c>
      <c r="C84" s="79" t="s">
        <v>20</v>
      </c>
      <c r="D84" s="79" t="s">
        <v>20</v>
      </c>
      <c r="E84" s="79" t="s">
        <v>20</v>
      </c>
      <c r="F84" s="79" t="s">
        <v>20</v>
      </c>
      <c r="G84" s="79" t="s">
        <v>20</v>
      </c>
      <c r="H84" s="79" t="s">
        <v>20</v>
      </c>
      <c r="I84" s="79" t="s">
        <v>20</v>
      </c>
      <c r="J84" s="79" t="s">
        <v>13</v>
      </c>
      <c r="K84" s="79" t="s">
        <v>13</v>
      </c>
      <c r="L84" s="79" t="s">
        <v>13</v>
      </c>
    </row>
    <row r="85" spans="1:12">
      <c r="A85" s="79" t="s">
        <v>8</v>
      </c>
      <c r="B85" s="79" t="s">
        <v>9</v>
      </c>
      <c r="C85" s="79" t="s">
        <v>20</v>
      </c>
      <c r="D85" s="79" t="s">
        <v>20</v>
      </c>
      <c r="E85" s="79" t="s">
        <v>20</v>
      </c>
      <c r="F85" s="79" t="s">
        <v>20</v>
      </c>
      <c r="G85" s="79" t="s">
        <v>20</v>
      </c>
      <c r="H85" s="79" t="s">
        <v>20</v>
      </c>
      <c r="I85" s="79" t="s">
        <v>20</v>
      </c>
      <c r="J85" s="79" t="s">
        <v>13</v>
      </c>
      <c r="K85" s="79" t="s">
        <v>13</v>
      </c>
      <c r="L85" s="79" t="s">
        <v>20</v>
      </c>
    </row>
    <row r="86" spans="1:12">
      <c r="A86" s="79" t="s">
        <v>8</v>
      </c>
      <c r="B86" s="79" t="s">
        <v>9</v>
      </c>
      <c r="C86" s="79" t="s">
        <v>20</v>
      </c>
      <c r="D86" s="79" t="s">
        <v>13</v>
      </c>
      <c r="E86" s="79" t="s">
        <v>13</v>
      </c>
      <c r="F86" s="79" t="s">
        <v>22</v>
      </c>
      <c r="G86" s="79" t="s">
        <v>18</v>
      </c>
      <c r="H86" s="79" t="s">
        <v>14</v>
      </c>
      <c r="I86" s="79" t="s">
        <v>13</v>
      </c>
      <c r="J86" s="79" t="s">
        <v>13</v>
      </c>
      <c r="K86" s="79" t="s">
        <v>13</v>
      </c>
      <c r="L86" s="79" t="s">
        <v>13</v>
      </c>
    </row>
    <row r="87" spans="1:12">
      <c r="A87" s="79" t="s">
        <v>8</v>
      </c>
      <c r="B87" s="79" t="s">
        <v>9</v>
      </c>
      <c r="C87" s="79" t="s">
        <v>20</v>
      </c>
      <c r="D87" s="79" t="s">
        <v>20</v>
      </c>
      <c r="E87" s="79" t="s">
        <v>20</v>
      </c>
      <c r="F87" s="79" t="s">
        <v>20</v>
      </c>
      <c r="G87" s="79" t="s">
        <v>18</v>
      </c>
      <c r="H87" s="79" t="s">
        <v>20</v>
      </c>
      <c r="I87" s="79" t="s">
        <v>20</v>
      </c>
      <c r="J87" s="79" t="s">
        <v>13</v>
      </c>
      <c r="K87" s="79" t="s">
        <v>13</v>
      </c>
      <c r="L87" s="79" t="s">
        <v>13</v>
      </c>
    </row>
    <row r="88" spans="1:12">
      <c r="A88" s="79" t="s">
        <v>15</v>
      </c>
      <c r="B88" s="79" t="s">
        <v>9</v>
      </c>
      <c r="C88" s="79" t="s">
        <v>20</v>
      </c>
      <c r="D88" s="79" t="s">
        <v>20</v>
      </c>
      <c r="E88" s="79" t="s">
        <v>20</v>
      </c>
      <c r="F88" s="79" t="s">
        <v>20</v>
      </c>
      <c r="G88" s="79" t="s">
        <v>20</v>
      </c>
      <c r="H88" s="79" t="s">
        <v>20</v>
      </c>
      <c r="I88" s="79" t="s">
        <v>20</v>
      </c>
      <c r="J88" s="79" t="s">
        <v>18</v>
      </c>
      <c r="K88" s="79" t="s">
        <v>18</v>
      </c>
      <c r="L88" s="79" t="s">
        <v>20</v>
      </c>
    </row>
    <row r="89" spans="1:12">
      <c r="A89" s="79" t="s">
        <v>15</v>
      </c>
      <c r="B89" s="79" t="s">
        <v>9</v>
      </c>
      <c r="C89" s="79" t="s">
        <v>20</v>
      </c>
      <c r="D89" s="79" t="s">
        <v>20</v>
      </c>
      <c r="E89" s="79" t="s">
        <v>20</v>
      </c>
      <c r="F89" s="79" t="s">
        <v>20</v>
      </c>
      <c r="G89" s="79" t="s">
        <v>20</v>
      </c>
      <c r="H89" s="79" t="s">
        <v>20</v>
      </c>
      <c r="I89" s="79" t="s">
        <v>20</v>
      </c>
      <c r="J89" s="79" t="s">
        <v>14</v>
      </c>
      <c r="K89" s="79" t="s">
        <v>22</v>
      </c>
      <c r="L89" s="79" t="s">
        <v>22</v>
      </c>
    </row>
    <row r="90" spans="1:12">
      <c r="A90" s="79" t="s">
        <v>15</v>
      </c>
      <c r="B90" s="79" t="s">
        <v>9</v>
      </c>
      <c r="C90" s="79" t="s">
        <v>20</v>
      </c>
      <c r="D90" s="79" t="s">
        <v>20</v>
      </c>
      <c r="E90" s="79" t="s">
        <v>18</v>
      </c>
      <c r="F90" s="79" t="s">
        <v>18</v>
      </c>
      <c r="G90" s="79" t="s">
        <v>18</v>
      </c>
      <c r="H90" s="79" t="s">
        <v>18</v>
      </c>
      <c r="I90" s="79" t="s">
        <v>18</v>
      </c>
      <c r="J90" s="79" t="s">
        <v>18</v>
      </c>
      <c r="K90" s="79" t="s">
        <v>18</v>
      </c>
      <c r="L90" s="79" t="s">
        <v>18</v>
      </c>
    </row>
    <row r="91" spans="1:12">
      <c r="A91" s="79" t="s">
        <v>15</v>
      </c>
      <c r="B91" s="79" t="s">
        <v>9</v>
      </c>
      <c r="C91" s="79" t="s">
        <v>20</v>
      </c>
      <c r="D91" s="79" t="s">
        <v>20</v>
      </c>
      <c r="E91" s="79" t="s">
        <v>20</v>
      </c>
      <c r="F91" s="79" t="s">
        <v>23</v>
      </c>
      <c r="G91" s="79" t="s">
        <v>20</v>
      </c>
      <c r="H91" s="79" t="s">
        <v>23</v>
      </c>
      <c r="I91" s="79" t="s">
        <v>23</v>
      </c>
      <c r="J91" s="79" t="s">
        <v>22</v>
      </c>
      <c r="K91" s="79" t="s">
        <v>18</v>
      </c>
      <c r="L91" s="79" t="s">
        <v>22</v>
      </c>
    </row>
    <row r="92" spans="1:12">
      <c r="A92" s="79" t="s">
        <v>15</v>
      </c>
      <c r="B92" s="79" t="s">
        <v>9</v>
      </c>
      <c r="C92" s="79" t="s">
        <v>20</v>
      </c>
      <c r="D92" s="79" t="s">
        <v>20</v>
      </c>
      <c r="E92" s="79" t="s">
        <v>20</v>
      </c>
      <c r="F92" s="79" t="s">
        <v>20</v>
      </c>
      <c r="G92" s="79" t="s">
        <v>20</v>
      </c>
      <c r="H92" s="79" t="s">
        <v>20</v>
      </c>
      <c r="I92" s="79" t="s">
        <v>20</v>
      </c>
      <c r="J92" s="79" t="s">
        <v>20</v>
      </c>
      <c r="K92" s="79" t="s">
        <v>20</v>
      </c>
      <c r="L92" s="79" t="s">
        <v>20</v>
      </c>
    </row>
    <row r="93" spans="1:12">
      <c r="A93" s="79" t="s">
        <v>8</v>
      </c>
      <c r="B93" s="79" t="s">
        <v>9</v>
      </c>
      <c r="C93" s="79" t="s">
        <v>20</v>
      </c>
      <c r="D93" s="79" t="s">
        <v>13</v>
      </c>
      <c r="E93" s="79" t="s">
        <v>13</v>
      </c>
      <c r="F93" s="79" t="s">
        <v>13</v>
      </c>
      <c r="G93" s="79" t="s">
        <v>22</v>
      </c>
      <c r="H93" s="79" t="s">
        <v>22</v>
      </c>
      <c r="I93" s="79" t="s">
        <v>22</v>
      </c>
      <c r="J93" s="79" t="s">
        <v>22</v>
      </c>
      <c r="K93" s="79" t="s">
        <v>23</v>
      </c>
      <c r="L93" s="79" t="s">
        <v>23</v>
      </c>
    </row>
    <row r="94" spans="1:12">
      <c r="A94" s="79" t="s">
        <v>15</v>
      </c>
      <c r="B94" s="79" t="s">
        <v>9</v>
      </c>
      <c r="C94" s="79" t="s">
        <v>20</v>
      </c>
      <c r="D94" s="79" t="s">
        <v>20</v>
      </c>
      <c r="E94" s="79" t="s">
        <v>20</v>
      </c>
      <c r="F94" s="79" t="s">
        <v>20</v>
      </c>
      <c r="G94" s="79" t="s">
        <v>20</v>
      </c>
      <c r="H94" s="79" t="s">
        <v>20</v>
      </c>
      <c r="I94" s="79" t="s">
        <v>20</v>
      </c>
      <c r="J94" s="79" t="s">
        <v>13</v>
      </c>
      <c r="K94" s="79" t="s">
        <v>13</v>
      </c>
      <c r="L94" s="79" t="s">
        <v>13</v>
      </c>
    </row>
    <row r="95" spans="1:12">
      <c r="A95" s="79" t="s">
        <v>8</v>
      </c>
      <c r="B95" s="79" t="s">
        <v>9</v>
      </c>
      <c r="C95" s="79" t="s">
        <v>20</v>
      </c>
      <c r="D95" s="79" t="s">
        <v>20</v>
      </c>
      <c r="E95" s="79" t="s">
        <v>20</v>
      </c>
      <c r="F95" s="79" t="s">
        <v>20</v>
      </c>
      <c r="G95" s="79" t="s">
        <v>13</v>
      </c>
      <c r="H95" s="79" t="s">
        <v>13</v>
      </c>
      <c r="I95" s="79" t="s">
        <v>18</v>
      </c>
      <c r="J95" s="79" t="s">
        <v>18</v>
      </c>
      <c r="K95" s="79" t="s">
        <v>18</v>
      </c>
      <c r="L95" s="79" t="s">
        <v>18</v>
      </c>
    </row>
    <row r="96" spans="1:12">
      <c r="A96" s="79" t="s">
        <v>15</v>
      </c>
      <c r="B96" s="79" t="s">
        <v>9</v>
      </c>
      <c r="C96" s="79" t="s">
        <v>20</v>
      </c>
      <c r="D96" s="79" t="s">
        <v>14</v>
      </c>
      <c r="E96" s="79" t="s">
        <v>14</v>
      </c>
      <c r="F96" s="79" t="s">
        <v>18</v>
      </c>
      <c r="G96" s="79" t="s">
        <v>13</v>
      </c>
      <c r="H96" s="79" t="s">
        <v>14</v>
      </c>
      <c r="I96" s="79" t="s">
        <v>14</v>
      </c>
      <c r="J96" s="79" t="s">
        <v>14</v>
      </c>
      <c r="K96" s="79" t="s">
        <v>14</v>
      </c>
      <c r="L96" s="79" t="s">
        <v>14</v>
      </c>
    </row>
    <row r="97" spans="1:12">
      <c r="A97" s="79" t="s">
        <v>15</v>
      </c>
      <c r="B97" s="79" t="s">
        <v>9</v>
      </c>
      <c r="C97" s="79" t="s">
        <v>20</v>
      </c>
      <c r="D97" s="79" t="s">
        <v>22</v>
      </c>
      <c r="E97" s="79" t="s">
        <v>22</v>
      </c>
      <c r="F97" s="79" t="s">
        <v>22</v>
      </c>
      <c r="G97" s="79" t="s">
        <v>22</v>
      </c>
      <c r="H97" s="79" t="s">
        <v>22</v>
      </c>
      <c r="I97" s="79" t="s">
        <v>23</v>
      </c>
      <c r="J97" s="79" t="s">
        <v>22</v>
      </c>
      <c r="K97" s="79" t="s">
        <v>18</v>
      </c>
      <c r="L97" s="79" t="s">
        <v>22</v>
      </c>
    </row>
    <row r="98" spans="1:12">
      <c r="A98" s="79" t="s">
        <v>8</v>
      </c>
      <c r="B98" s="79" t="s">
        <v>9</v>
      </c>
      <c r="C98" s="79" t="s">
        <v>23</v>
      </c>
      <c r="D98" s="79" t="s">
        <v>13</v>
      </c>
      <c r="E98" s="79" t="s">
        <v>23</v>
      </c>
      <c r="F98" s="79" t="s">
        <v>22</v>
      </c>
      <c r="G98" s="79" t="s">
        <v>22</v>
      </c>
      <c r="H98" s="79" t="s">
        <v>22</v>
      </c>
      <c r="I98" s="79" t="s">
        <v>22</v>
      </c>
      <c r="J98" s="79" t="s">
        <v>22</v>
      </c>
      <c r="K98" s="79" t="s">
        <v>22</v>
      </c>
      <c r="L98" s="79" t="s">
        <v>22</v>
      </c>
    </row>
    <row r="99" spans="1:12">
      <c r="A99" s="79" t="s">
        <v>8</v>
      </c>
      <c r="B99" s="79" t="s">
        <v>9</v>
      </c>
      <c r="C99" s="79" t="s">
        <v>23</v>
      </c>
      <c r="D99" s="79" t="s">
        <v>23</v>
      </c>
      <c r="E99" s="79" t="s">
        <v>22</v>
      </c>
      <c r="F99" s="79" t="s">
        <v>23</v>
      </c>
      <c r="G99" s="79" t="s">
        <v>23</v>
      </c>
      <c r="H99" s="79" t="s">
        <v>22</v>
      </c>
      <c r="I99" s="79" t="s">
        <v>23</v>
      </c>
      <c r="J99" s="79" t="s">
        <v>23</v>
      </c>
      <c r="K99" s="79" t="s">
        <v>23</v>
      </c>
      <c r="L99" s="79" t="s">
        <v>23</v>
      </c>
    </row>
    <row r="100" spans="1:12">
      <c r="A100" s="79" t="s">
        <v>15</v>
      </c>
      <c r="B100" s="79" t="s">
        <v>9</v>
      </c>
      <c r="C100" s="79" t="s">
        <v>23</v>
      </c>
      <c r="D100" s="79" t="s">
        <v>13</v>
      </c>
      <c r="E100" s="79" t="s">
        <v>23</v>
      </c>
      <c r="F100" s="79" t="s">
        <v>18</v>
      </c>
      <c r="G100" s="79" t="s">
        <v>23</v>
      </c>
      <c r="H100" s="79" t="s">
        <v>23</v>
      </c>
      <c r="I100" s="79" t="s">
        <v>18</v>
      </c>
      <c r="J100" s="79" t="s">
        <v>23</v>
      </c>
      <c r="K100" s="79" t="s">
        <v>13</v>
      </c>
      <c r="L100" s="79" t="s">
        <v>23</v>
      </c>
    </row>
    <row r="101" spans="1:12">
      <c r="A101" s="79" t="s">
        <v>15</v>
      </c>
      <c r="B101" s="79" t="s">
        <v>9</v>
      </c>
      <c r="C101" s="79" t="s">
        <v>23</v>
      </c>
      <c r="D101" s="79" t="s">
        <v>23</v>
      </c>
      <c r="E101" s="79" t="s">
        <v>23</v>
      </c>
      <c r="F101" s="79" t="s">
        <v>18</v>
      </c>
      <c r="G101" s="79" t="s">
        <v>23</v>
      </c>
      <c r="H101" s="79" t="s">
        <v>23</v>
      </c>
      <c r="I101" s="79" t="s">
        <v>23</v>
      </c>
      <c r="J101" s="79" t="s">
        <v>22</v>
      </c>
      <c r="K101" s="79" t="s">
        <v>22</v>
      </c>
      <c r="L101" s="79" t="s">
        <v>23</v>
      </c>
    </row>
    <row r="102" spans="1:12">
      <c r="A102" s="79" t="s">
        <v>8</v>
      </c>
      <c r="B102" s="79" t="s">
        <v>9</v>
      </c>
      <c r="C102" s="79" t="s">
        <v>23</v>
      </c>
      <c r="D102" s="79" t="s">
        <v>23</v>
      </c>
      <c r="E102" s="79" t="s">
        <v>23</v>
      </c>
      <c r="F102" s="79" t="s">
        <v>23</v>
      </c>
      <c r="G102" s="79" t="s">
        <v>22</v>
      </c>
      <c r="H102" s="79" t="s">
        <v>13</v>
      </c>
      <c r="I102" s="79" t="s">
        <v>20</v>
      </c>
      <c r="J102" s="79" t="s">
        <v>23</v>
      </c>
      <c r="K102" s="79" t="s">
        <v>23</v>
      </c>
      <c r="L102" s="79" t="s">
        <v>23</v>
      </c>
    </row>
    <row r="103" spans="1:12">
      <c r="A103" s="79" t="s">
        <v>15</v>
      </c>
      <c r="B103" s="79" t="s">
        <v>9</v>
      </c>
      <c r="C103" s="79" t="s">
        <v>23</v>
      </c>
      <c r="D103" s="79" t="s">
        <v>14</v>
      </c>
      <c r="E103" s="79" t="s">
        <v>20</v>
      </c>
      <c r="F103" s="79" t="s">
        <v>23</v>
      </c>
      <c r="G103" s="79" t="s">
        <v>14</v>
      </c>
      <c r="H103" s="79" t="s">
        <v>14</v>
      </c>
      <c r="I103" s="79" t="s">
        <v>20</v>
      </c>
      <c r="J103" s="79" t="s">
        <v>23</v>
      </c>
      <c r="K103" s="79" t="s">
        <v>18</v>
      </c>
      <c r="L103" s="79" t="s">
        <v>18</v>
      </c>
    </row>
    <row r="104" spans="1:12">
      <c r="A104" s="79" t="s">
        <v>8</v>
      </c>
      <c r="B104" s="79" t="s">
        <v>9</v>
      </c>
      <c r="C104" s="79" t="s">
        <v>23</v>
      </c>
      <c r="D104" s="79" t="s">
        <v>23</v>
      </c>
      <c r="E104" s="79" t="s">
        <v>23</v>
      </c>
      <c r="F104" s="79" t="s">
        <v>23</v>
      </c>
      <c r="G104" s="79" t="s">
        <v>23</v>
      </c>
      <c r="H104" s="79" t="s">
        <v>23</v>
      </c>
      <c r="I104" s="79" t="s">
        <v>23</v>
      </c>
      <c r="J104" s="79" t="s">
        <v>23</v>
      </c>
      <c r="K104" s="79" t="s">
        <v>23</v>
      </c>
      <c r="L104" s="79" t="s">
        <v>23</v>
      </c>
    </row>
    <row r="105" spans="1:12">
      <c r="A105" s="79" t="s">
        <v>8</v>
      </c>
      <c r="B105" s="79" t="s">
        <v>9</v>
      </c>
      <c r="C105" s="79" t="s">
        <v>18</v>
      </c>
      <c r="D105" s="79" t="s">
        <v>18</v>
      </c>
      <c r="E105" s="79" t="s">
        <v>13</v>
      </c>
      <c r="F105" s="79" t="s">
        <v>18</v>
      </c>
      <c r="G105" s="79" t="s">
        <v>13</v>
      </c>
      <c r="H105" s="79" t="s">
        <v>13</v>
      </c>
      <c r="I105" s="79" t="s">
        <v>18</v>
      </c>
      <c r="J105" s="79" t="s">
        <v>13</v>
      </c>
      <c r="K105" s="79" t="s">
        <v>13</v>
      </c>
      <c r="L105" s="79" t="s">
        <v>18</v>
      </c>
    </row>
    <row r="106" spans="1:12">
      <c r="A106" s="79" t="s">
        <v>8</v>
      </c>
      <c r="B106" s="79" t="s">
        <v>9</v>
      </c>
      <c r="C106" s="79" t="s">
        <v>18</v>
      </c>
      <c r="D106" s="79" t="s">
        <v>18</v>
      </c>
      <c r="E106" s="79" t="s">
        <v>18</v>
      </c>
      <c r="F106" s="79" t="s">
        <v>18</v>
      </c>
      <c r="G106" s="79" t="s">
        <v>13</v>
      </c>
      <c r="H106" s="79" t="s">
        <v>13</v>
      </c>
      <c r="I106" s="79" t="s">
        <v>22</v>
      </c>
      <c r="J106" s="79" t="s">
        <v>13</v>
      </c>
      <c r="K106" s="79" t="s">
        <v>13</v>
      </c>
      <c r="L106" s="79" t="s">
        <v>18</v>
      </c>
    </row>
    <row r="107" spans="1:12">
      <c r="A107" s="79" t="s">
        <v>8</v>
      </c>
      <c r="B107" s="79" t="s">
        <v>9</v>
      </c>
      <c r="C107" s="79" t="s">
        <v>18</v>
      </c>
      <c r="D107" s="79" t="s">
        <v>22</v>
      </c>
      <c r="E107" s="79" t="s">
        <v>22</v>
      </c>
      <c r="F107" s="79" t="s">
        <v>22</v>
      </c>
      <c r="G107" s="79" t="s">
        <v>23</v>
      </c>
      <c r="H107" s="79" t="s">
        <v>18</v>
      </c>
      <c r="I107" s="79" t="s">
        <v>18</v>
      </c>
      <c r="J107" s="79" t="s">
        <v>14</v>
      </c>
      <c r="K107" s="79" t="s">
        <v>14</v>
      </c>
      <c r="L107" s="79" t="s">
        <v>22</v>
      </c>
    </row>
    <row r="108" spans="1:12">
      <c r="A108" s="79" t="s">
        <v>15</v>
      </c>
      <c r="B108" s="79" t="s">
        <v>9</v>
      </c>
      <c r="C108" s="79" t="s">
        <v>18</v>
      </c>
      <c r="D108" s="79" t="s">
        <v>18</v>
      </c>
      <c r="E108" s="79" t="s">
        <v>20</v>
      </c>
      <c r="F108" s="79" t="s">
        <v>20</v>
      </c>
      <c r="G108" s="79" t="s">
        <v>13</v>
      </c>
      <c r="H108" s="79" t="s">
        <v>13</v>
      </c>
      <c r="I108" s="79" t="s">
        <v>18</v>
      </c>
      <c r="J108" s="79" t="s">
        <v>18</v>
      </c>
      <c r="K108" s="79" t="s">
        <v>13</v>
      </c>
      <c r="L108" s="79" t="s">
        <v>18</v>
      </c>
    </row>
    <row r="109" spans="1:12">
      <c r="A109" s="79" t="s">
        <v>8</v>
      </c>
      <c r="B109" s="79" t="s">
        <v>9</v>
      </c>
      <c r="C109" s="79" t="s">
        <v>18</v>
      </c>
      <c r="D109" s="79" t="s">
        <v>14</v>
      </c>
      <c r="E109" s="79" t="s">
        <v>18</v>
      </c>
      <c r="F109" s="79" t="s">
        <v>14</v>
      </c>
      <c r="G109" s="79" t="s">
        <v>18</v>
      </c>
      <c r="H109" s="79" t="s">
        <v>14</v>
      </c>
      <c r="I109" s="79" t="s">
        <v>13</v>
      </c>
      <c r="J109" s="79" t="s">
        <v>13</v>
      </c>
      <c r="K109" s="79" t="s">
        <v>13</v>
      </c>
      <c r="L109" s="79" t="s">
        <v>13</v>
      </c>
    </row>
    <row r="110" spans="1:12">
      <c r="A110" s="79" t="s">
        <v>8</v>
      </c>
      <c r="B110" s="79" t="s">
        <v>9</v>
      </c>
      <c r="C110" s="79" t="s">
        <v>18</v>
      </c>
      <c r="D110" s="79" t="s">
        <v>18</v>
      </c>
      <c r="E110" s="79" t="s">
        <v>18</v>
      </c>
      <c r="F110" s="79" t="s">
        <v>18</v>
      </c>
      <c r="G110" s="79" t="s">
        <v>18</v>
      </c>
      <c r="H110" s="79" t="s">
        <v>18</v>
      </c>
      <c r="I110" s="79" t="s">
        <v>18</v>
      </c>
      <c r="J110" s="79" t="s">
        <v>18</v>
      </c>
      <c r="K110" s="79" t="s">
        <v>18</v>
      </c>
      <c r="L110" s="79" t="s">
        <v>18</v>
      </c>
    </row>
    <row r="111" spans="1:12">
      <c r="A111" s="79" t="s">
        <v>8</v>
      </c>
      <c r="B111" s="79" t="s">
        <v>9</v>
      </c>
      <c r="C111" s="79" t="s">
        <v>18</v>
      </c>
      <c r="D111" s="79" t="s">
        <v>13</v>
      </c>
      <c r="E111" s="79" t="s">
        <v>18</v>
      </c>
      <c r="F111" s="79" t="s">
        <v>13</v>
      </c>
      <c r="G111" s="79" t="s">
        <v>22</v>
      </c>
      <c r="H111" s="79" t="s">
        <v>22</v>
      </c>
      <c r="I111" s="79" t="s">
        <v>22</v>
      </c>
      <c r="J111" s="79" t="s">
        <v>22</v>
      </c>
      <c r="K111" s="79" t="s">
        <v>18</v>
      </c>
      <c r="L111" s="79" t="s">
        <v>22</v>
      </c>
    </row>
    <row r="112" spans="1:12">
      <c r="A112" s="79" t="s">
        <v>8</v>
      </c>
      <c r="B112" s="79" t="s">
        <v>9</v>
      </c>
      <c r="C112" s="79" t="s">
        <v>18</v>
      </c>
      <c r="D112" s="79" t="s">
        <v>13</v>
      </c>
      <c r="E112" s="79" t="s">
        <v>13</v>
      </c>
      <c r="F112" s="79" t="s">
        <v>18</v>
      </c>
      <c r="G112" s="79" t="s">
        <v>13</v>
      </c>
      <c r="H112" s="79" t="s">
        <v>13</v>
      </c>
      <c r="I112" s="79" t="s">
        <v>13</v>
      </c>
      <c r="J112" s="79" t="s">
        <v>14</v>
      </c>
      <c r="K112" s="79" t="s">
        <v>13</v>
      </c>
      <c r="L112" s="79" t="s">
        <v>13</v>
      </c>
    </row>
    <row r="113" spans="1:12">
      <c r="A113" s="79" t="s">
        <v>8</v>
      </c>
      <c r="B113" s="79" t="s">
        <v>9</v>
      </c>
      <c r="C113" s="79" t="s">
        <v>18</v>
      </c>
      <c r="D113" s="79" t="s">
        <v>20</v>
      </c>
      <c r="E113" s="79" t="s">
        <v>18</v>
      </c>
      <c r="F113" s="79" t="s">
        <v>18</v>
      </c>
      <c r="G113" s="79" t="s">
        <v>18</v>
      </c>
      <c r="H113" s="79" t="s">
        <v>18</v>
      </c>
      <c r="I113" s="79" t="s">
        <v>22</v>
      </c>
      <c r="J113" s="79" t="s">
        <v>18</v>
      </c>
      <c r="K113" s="79" t="s">
        <v>22</v>
      </c>
      <c r="L113" s="79" t="s">
        <v>22</v>
      </c>
    </row>
    <row r="114" spans="1:12">
      <c r="A114" s="79" t="s">
        <v>15</v>
      </c>
      <c r="B114" s="79" t="s">
        <v>9</v>
      </c>
      <c r="C114" s="79" t="s">
        <v>18</v>
      </c>
      <c r="D114" s="79" t="s">
        <v>13</v>
      </c>
      <c r="E114" s="79" t="s">
        <v>13</v>
      </c>
      <c r="F114" s="79" t="s">
        <v>13</v>
      </c>
      <c r="G114" s="79" t="s">
        <v>13</v>
      </c>
      <c r="H114" s="79" t="s">
        <v>13</v>
      </c>
      <c r="I114" s="79" t="s">
        <v>13</v>
      </c>
      <c r="J114" s="79" t="s">
        <v>18</v>
      </c>
      <c r="K114" s="79" t="s">
        <v>18</v>
      </c>
      <c r="L114" s="79" t="s">
        <v>18</v>
      </c>
    </row>
    <row r="115" spans="1:12">
      <c r="A115" s="79" t="s">
        <v>8</v>
      </c>
      <c r="B115" s="79" t="s">
        <v>9</v>
      </c>
      <c r="C115" s="79" t="s">
        <v>18</v>
      </c>
      <c r="D115" s="79" t="s">
        <v>18</v>
      </c>
      <c r="E115" s="79" t="s">
        <v>20</v>
      </c>
      <c r="F115" s="79" t="s">
        <v>22</v>
      </c>
      <c r="G115" s="79" t="s">
        <v>23</v>
      </c>
      <c r="H115" s="79" t="s">
        <v>13</v>
      </c>
      <c r="I115" s="79" t="s">
        <v>13</v>
      </c>
      <c r="J115" s="79" t="s">
        <v>14</v>
      </c>
      <c r="K115" s="79" t="s">
        <v>14</v>
      </c>
      <c r="L115" s="79" t="s">
        <v>13</v>
      </c>
    </row>
    <row r="116" spans="1:12">
      <c r="A116" s="79" t="s">
        <v>15</v>
      </c>
      <c r="B116" s="79" t="s">
        <v>9</v>
      </c>
      <c r="C116" s="79" t="s">
        <v>18</v>
      </c>
      <c r="D116" s="79" t="s">
        <v>18</v>
      </c>
      <c r="E116" s="79" t="s">
        <v>13</v>
      </c>
      <c r="F116" s="79" t="s">
        <v>13</v>
      </c>
      <c r="G116" s="79" t="s">
        <v>13</v>
      </c>
      <c r="H116" s="79" t="s">
        <v>13</v>
      </c>
      <c r="I116" s="79" t="s">
        <v>13</v>
      </c>
      <c r="J116" s="79" t="s">
        <v>13</v>
      </c>
      <c r="K116" s="79" t="s">
        <v>13</v>
      </c>
      <c r="L116" s="79" t="s">
        <v>13</v>
      </c>
    </row>
    <row r="117" spans="1:12">
      <c r="A117" s="79" t="s">
        <v>8</v>
      </c>
      <c r="B117" s="79" t="s">
        <v>9</v>
      </c>
      <c r="C117" s="79" t="s">
        <v>18</v>
      </c>
      <c r="D117" s="79" t="s">
        <v>13</v>
      </c>
      <c r="E117" s="79" t="s">
        <v>13</v>
      </c>
      <c r="F117" s="79" t="s">
        <v>13</v>
      </c>
      <c r="G117" s="79" t="s">
        <v>13</v>
      </c>
      <c r="H117" s="79" t="s">
        <v>13</v>
      </c>
      <c r="I117" s="79" t="s">
        <v>13</v>
      </c>
      <c r="J117" s="79" t="s">
        <v>14</v>
      </c>
      <c r="K117" s="79" t="s">
        <v>13</v>
      </c>
      <c r="L117" s="79" t="s">
        <v>13</v>
      </c>
    </row>
    <row r="118" spans="1:12">
      <c r="A118" s="79" t="s">
        <v>8</v>
      </c>
      <c r="B118" s="79" t="s">
        <v>9</v>
      </c>
      <c r="C118" s="79" t="s">
        <v>18</v>
      </c>
      <c r="D118" s="79" t="s">
        <v>18</v>
      </c>
      <c r="E118" s="79" t="s">
        <v>22</v>
      </c>
      <c r="F118" s="79" t="s">
        <v>22</v>
      </c>
      <c r="G118" s="79" t="s">
        <v>18</v>
      </c>
      <c r="H118" s="79" t="s">
        <v>23</v>
      </c>
      <c r="I118" s="79" t="s">
        <v>18</v>
      </c>
      <c r="J118" s="79" t="s">
        <v>13</v>
      </c>
      <c r="K118" s="79" t="s">
        <v>13</v>
      </c>
      <c r="L118" s="79" t="s">
        <v>13</v>
      </c>
    </row>
    <row r="119" spans="1:12">
      <c r="A119" s="79" t="s">
        <v>15</v>
      </c>
      <c r="B119" s="79" t="s">
        <v>9</v>
      </c>
      <c r="C119" s="79" t="s">
        <v>18</v>
      </c>
      <c r="D119" s="79" t="s">
        <v>13</v>
      </c>
      <c r="E119" s="79" t="s">
        <v>13</v>
      </c>
      <c r="F119" s="79" t="s">
        <v>18</v>
      </c>
      <c r="G119" s="79" t="s">
        <v>13</v>
      </c>
      <c r="H119" s="79" t="s">
        <v>13</v>
      </c>
      <c r="I119" s="79" t="s">
        <v>18</v>
      </c>
      <c r="J119" s="79" t="s">
        <v>13</v>
      </c>
      <c r="K119" s="79" t="s">
        <v>13</v>
      </c>
      <c r="L119" s="79" t="s">
        <v>13</v>
      </c>
    </row>
    <row r="120" spans="1:12">
      <c r="A120" s="79" t="s">
        <v>15</v>
      </c>
      <c r="B120" s="79" t="s">
        <v>9</v>
      </c>
      <c r="C120" s="79" t="s">
        <v>18</v>
      </c>
      <c r="D120" s="79" t="s">
        <v>13</v>
      </c>
      <c r="E120" s="79" t="s">
        <v>13</v>
      </c>
      <c r="F120" s="79" t="s">
        <v>18</v>
      </c>
      <c r="G120" s="79" t="s">
        <v>18</v>
      </c>
      <c r="H120" s="79" t="s">
        <v>13</v>
      </c>
      <c r="I120" s="79" t="s">
        <v>18</v>
      </c>
      <c r="J120" s="79" t="s">
        <v>13</v>
      </c>
      <c r="K120" s="79" t="s">
        <v>18</v>
      </c>
      <c r="L120" s="79" t="s">
        <v>18</v>
      </c>
    </row>
    <row r="121" spans="1:12">
      <c r="A121" s="79" t="s">
        <v>15</v>
      </c>
      <c r="B121" s="79" t="s">
        <v>9</v>
      </c>
      <c r="C121" s="79" t="s">
        <v>18</v>
      </c>
      <c r="D121" s="79" t="s">
        <v>22</v>
      </c>
      <c r="E121" s="79" t="s">
        <v>20</v>
      </c>
      <c r="F121" s="79" t="s">
        <v>20</v>
      </c>
      <c r="G121" s="79" t="s">
        <v>20</v>
      </c>
      <c r="H121" s="79" t="s">
        <v>18</v>
      </c>
      <c r="I121" s="79" t="s">
        <v>20</v>
      </c>
      <c r="J121" s="79" t="s">
        <v>13</v>
      </c>
      <c r="K121" s="79" t="s">
        <v>13</v>
      </c>
      <c r="L121" s="79" t="s">
        <v>20</v>
      </c>
    </row>
    <row r="122" spans="1:12">
      <c r="A122" s="79" t="s">
        <v>15</v>
      </c>
      <c r="B122" s="79" t="s">
        <v>9</v>
      </c>
      <c r="C122" s="79" t="s">
        <v>18</v>
      </c>
      <c r="D122" s="79" t="s">
        <v>13</v>
      </c>
      <c r="E122" s="79" t="s">
        <v>20</v>
      </c>
      <c r="F122" s="79" t="s">
        <v>13</v>
      </c>
      <c r="G122" s="79" t="s">
        <v>13</v>
      </c>
      <c r="H122" s="79" t="s">
        <v>13</v>
      </c>
      <c r="I122" s="79" t="s">
        <v>13</v>
      </c>
      <c r="J122" s="79" t="s">
        <v>20</v>
      </c>
      <c r="K122" s="79" t="s">
        <v>18</v>
      </c>
      <c r="L122" s="79" t="s">
        <v>18</v>
      </c>
    </row>
    <row r="123" spans="1:12">
      <c r="A123" s="79" t="s">
        <v>8</v>
      </c>
      <c r="B123" s="79" t="s">
        <v>9</v>
      </c>
      <c r="C123" s="79" t="s">
        <v>18</v>
      </c>
      <c r="D123" s="79" t="s">
        <v>13</v>
      </c>
      <c r="E123" s="79" t="s">
        <v>13</v>
      </c>
      <c r="F123" s="79" t="s">
        <v>13</v>
      </c>
      <c r="G123" s="79" t="s">
        <v>13</v>
      </c>
      <c r="H123" s="79" t="s">
        <v>13</v>
      </c>
      <c r="I123" s="79" t="s">
        <v>13</v>
      </c>
      <c r="J123" s="79" t="s">
        <v>13</v>
      </c>
      <c r="K123" s="79" t="s">
        <v>13</v>
      </c>
      <c r="L123" s="79" t="s">
        <v>13</v>
      </c>
    </row>
    <row r="124" spans="1:12">
      <c r="A124" s="79" t="s">
        <v>8</v>
      </c>
      <c r="B124" s="79" t="s">
        <v>9</v>
      </c>
      <c r="C124" s="79" t="s">
        <v>18</v>
      </c>
      <c r="D124" s="79" t="s">
        <v>13</v>
      </c>
      <c r="E124" s="79" t="s">
        <v>13</v>
      </c>
      <c r="F124" s="79" t="s">
        <v>18</v>
      </c>
      <c r="G124" s="79" t="s">
        <v>18</v>
      </c>
      <c r="H124" s="79" t="s">
        <v>13</v>
      </c>
      <c r="I124" s="79" t="s">
        <v>13</v>
      </c>
      <c r="J124" s="79" t="s">
        <v>18</v>
      </c>
      <c r="K124" s="79" t="s">
        <v>18</v>
      </c>
      <c r="L124" s="79" t="s">
        <v>18</v>
      </c>
    </row>
    <row r="125" spans="1:12">
      <c r="A125" s="79" t="s">
        <v>15</v>
      </c>
      <c r="B125" s="79" t="s">
        <v>9</v>
      </c>
      <c r="C125" s="79" t="s">
        <v>18</v>
      </c>
      <c r="D125" s="79" t="s">
        <v>13</v>
      </c>
      <c r="E125" s="79" t="s">
        <v>13</v>
      </c>
      <c r="F125" s="79" t="s">
        <v>13</v>
      </c>
      <c r="G125" s="79" t="s">
        <v>13</v>
      </c>
      <c r="H125" s="79" t="s">
        <v>13</v>
      </c>
      <c r="I125" s="79" t="s">
        <v>13</v>
      </c>
      <c r="J125" s="79" t="s">
        <v>13</v>
      </c>
      <c r="K125" s="79" t="s">
        <v>13</v>
      </c>
      <c r="L125" s="79" t="s">
        <v>13</v>
      </c>
    </row>
    <row r="126" spans="1:12">
      <c r="A126" s="79" t="s">
        <v>8</v>
      </c>
      <c r="B126" s="79" t="s">
        <v>9</v>
      </c>
      <c r="C126" s="79" t="s">
        <v>18</v>
      </c>
      <c r="D126" s="79" t="s">
        <v>18</v>
      </c>
      <c r="E126" s="79" t="s">
        <v>13</v>
      </c>
      <c r="F126" s="79" t="s">
        <v>13</v>
      </c>
      <c r="G126" s="79" t="s">
        <v>18</v>
      </c>
      <c r="H126" s="79" t="s">
        <v>18</v>
      </c>
      <c r="I126" s="79" t="s">
        <v>18</v>
      </c>
      <c r="J126" s="79" t="s">
        <v>18</v>
      </c>
      <c r="K126" s="79" t="s">
        <v>18</v>
      </c>
      <c r="L126" s="79" t="s">
        <v>18</v>
      </c>
    </row>
    <row r="127" spans="1:12">
      <c r="A127" s="79" t="s">
        <v>8</v>
      </c>
      <c r="B127" s="79" t="s">
        <v>9</v>
      </c>
      <c r="C127" s="79" t="s">
        <v>18</v>
      </c>
      <c r="D127" s="79" t="s">
        <v>13</v>
      </c>
      <c r="E127" s="79" t="s">
        <v>14</v>
      </c>
      <c r="F127" s="79" t="s">
        <v>13</v>
      </c>
      <c r="G127" s="79" t="s">
        <v>13</v>
      </c>
      <c r="H127" s="79" t="s">
        <v>14</v>
      </c>
      <c r="I127" s="79" t="s">
        <v>14</v>
      </c>
      <c r="J127" s="79" t="s">
        <v>14</v>
      </c>
      <c r="K127" s="79" t="s">
        <v>14</v>
      </c>
      <c r="L127" s="79" t="s">
        <v>14</v>
      </c>
    </row>
    <row r="128" spans="1:12">
      <c r="A128" s="79" t="s">
        <v>15</v>
      </c>
      <c r="B128" s="79" t="s">
        <v>9</v>
      </c>
      <c r="C128" s="79" t="s">
        <v>18</v>
      </c>
      <c r="D128" s="79" t="s">
        <v>22</v>
      </c>
      <c r="E128" s="79" t="s">
        <v>20</v>
      </c>
      <c r="F128" s="79" t="s">
        <v>18</v>
      </c>
      <c r="G128" s="79" t="s">
        <v>18</v>
      </c>
      <c r="H128" s="79" t="s">
        <v>13</v>
      </c>
      <c r="I128" s="79" t="s">
        <v>13</v>
      </c>
      <c r="J128" s="79" t="s">
        <v>13</v>
      </c>
      <c r="K128" s="79" t="s">
        <v>14</v>
      </c>
      <c r="L128" s="79" t="s">
        <v>14</v>
      </c>
    </row>
    <row r="129" spans="1:12">
      <c r="A129" s="79" t="s">
        <v>15</v>
      </c>
      <c r="B129" s="79" t="s">
        <v>9</v>
      </c>
      <c r="C129" s="79" t="s">
        <v>22</v>
      </c>
      <c r="D129" s="79" t="s">
        <v>22</v>
      </c>
      <c r="E129" s="79" t="s">
        <v>22</v>
      </c>
      <c r="F129" s="79" t="s">
        <v>22</v>
      </c>
      <c r="G129" s="79" t="s">
        <v>22</v>
      </c>
      <c r="H129" s="79" t="s">
        <v>22</v>
      </c>
      <c r="I129" s="79" t="s">
        <v>18</v>
      </c>
      <c r="J129" s="79" t="s">
        <v>22</v>
      </c>
      <c r="K129" s="79" t="s">
        <v>18</v>
      </c>
      <c r="L129" s="79" t="s">
        <v>22</v>
      </c>
    </row>
    <row r="130" spans="1:12">
      <c r="A130" s="79" t="s">
        <v>15</v>
      </c>
      <c r="B130" s="79" t="s">
        <v>9</v>
      </c>
      <c r="C130" s="79" t="s">
        <v>22</v>
      </c>
      <c r="D130" s="79" t="s">
        <v>13</v>
      </c>
      <c r="E130" s="79" t="s">
        <v>18</v>
      </c>
      <c r="F130" s="79" t="s">
        <v>18</v>
      </c>
      <c r="G130" s="79" t="s">
        <v>18</v>
      </c>
      <c r="H130" s="79" t="s">
        <v>18</v>
      </c>
      <c r="I130" s="79" t="s">
        <v>18</v>
      </c>
      <c r="J130" s="79" t="s">
        <v>18</v>
      </c>
      <c r="K130" s="79" t="s">
        <v>13</v>
      </c>
      <c r="L130" s="79" t="s">
        <v>13</v>
      </c>
    </row>
    <row r="131" spans="1:12">
      <c r="A131" s="79" t="s">
        <v>8</v>
      </c>
      <c r="B131" s="79" t="s">
        <v>9</v>
      </c>
      <c r="C131" s="79" t="s">
        <v>22</v>
      </c>
      <c r="D131" s="79" t="s">
        <v>22</v>
      </c>
      <c r="E131" s="79" t="s">
        <v>22</v>
      </c>
      <c r="F131" s="79" t="s">
        <v>13</v>
      </c>
      <c r="G131" s="79" t="s">
        <v>18</v>
      </c>
      <c r="H131" s="79" t="s">
        <v>18</v>
      </c>
      <c r="I131" s="79" t="s">
        <v>22</v>
      </c>
      <c r="J131" s="79" t="s">
        <v>18</v>
      </c>
      <c r="K131" s="79" t="s">
        <v>18</v>
      </c>
      <c r="L131" s="79" t="s">
        <v>22</v>
      </c>
    </row>
    <row r="132" spans="1:12">
      <c r="A132" s="79" t="s">
        <v>15</v>
      </c>
      <c r="B132" s="79" t="s">
        <v>9</v>
      </c>
      <c r="C132" s="79" t="s">
        <v>22</v>
      </c>
      <c r="D132" s="79" t="s">
        <v>13</v>
      </c>
      <c r="E132" s="79" t="s">
        <v>18</v>
      </c>
      <c r="F132" s="79" t="s">
        <v>18</v>
      </c>
      <c r="G132" s="79" t="s">
        <v>18</v>
      </c>
      <c r="H132" s="79" t="s">
        <v>22</v>
      </c>
      <c r="I132" s="79" t="s">
        <v>22</v>
      </c>
      <c r="J132" s="79" t="s">
        <v>23</v>
      </c>
      <c r="K132" s="79" t="s">
        <v>23</v>
      </c>
      <c r="L132" s="79" t="s">
        <v>23</v>
      </c>
    </row>
    <row r="133" spans="1:12">
      <c r="A133" s="79" t="s">
        <v>8</v>
      </c>
      <c r="B133" s="79" t="s">
        <v>9</v>
      </c>
      <c r="C133" s="79" t="s">
        <v>22</v>
      </c>
      <c r="D133" s="79" t="s">
        <v>20</v>
      </c>
      <c r="E133" s="79" t="s">
        <v>13</v>
      </c>
      <c r="F133" s="79" t="s">
        <v>22</v>
      </c>
      <c r="G133" s="79" t="s">
        <v>13</v>
      </c>
      <c r="H133" s="79" t="s">
        <v>13</v>
      </c>
      <c r="I133" s="79" t="s">
        <v>20</v>
      </c>
      <c r="J133" s="79" t="s">
        <v>13</v>
      </c>
      <c r="K133" s="79" t="s">
        <v>13</v>
      </c>
      <c r="L133" s="79" t="s">
        <v>13</v>
      </c>
    </row>
    <row r="134" spans="1:12">
      <c r="A134" s="79" t="s">
        <v>8</v>
      </c>
      <c r="B134" s="79" t="s">
        <v>9</v>
      </c>
      <c r="C134" s="79" t="s">
        <v>22</v>
      </c>
      <c r="D134" s="79" t="s">
        <v>20</v>
      </c>
      <c r="E134" s="79" t="s">
        <v>20</v>
      </c>
      <c r="F134" s="79" t="s">
        <v>13</v>
      </c>
      <c r="G134" s="79" t="s">
        <v>13</v>
      </c>
      <c r="H134" s="79" t="s">
        <v>13</v>
      </c>
      <c r="I134" s="79" t="s">
        <v>18</v>
      </c>
      <c r="J134" s="79" t="s">
        <v>13</v>
      </c>
      <c r="K134" s="79" t="s">
        <v>13</v>
      </c>
      <c r="L134" s="79" t="s">
        <v>13</v>
      </c>
    </row>
    <row r="135" spans="1:12">
      <c r="A135" s="79" t="s">
        <v>15</v>
      </c>
      <c r="B135" s="79" t="s">
        <v>9</v>
      </c>
      <c r="C135" s="79" t="s">
        <v>22</v>
      </c>
      <c r="D135" s="79" t="s">
        <v>20</v>
      </c>
      <c r="E135" s="79" t="s">
        <v>20</v>
      </c>
      <c r="F135" s="79" t="s">
        <v>20</v>
      </c>
      <c r="G135" s="79" t="s">
        <v>20</v>
      </c>
      <c r="H135" s="79" t="s">
        <v>20</v>
      </c>
      <c r="I135" s="79" t="s">
        <v>20</v>
      </c>
      <c r="J135" s="79" t="s">
        <v>13</v>
      </c>
      <c r="K135" s="79" t="s">
        <v>13</v>
      </c>
      <c r="L135" s="79" t="s">
        <v>13</v>
      </c>
    </row>
    <row r="136" spans="1:12">
      <c r="A136" s="79" t="s">
        <v>15</v>
      </c>
      <c r="B136" s="79" t="s">
        <v>9</v>
      </c>
      <c r="C136" s="79" t="s">
        <v>22</v>
      </c>
      <c r="D136" s="79" t="s">
        <v>22</v>
      </c>
      <c r="E136" s="79" t="s">
        <v>18</v>
      </c>
      <c r="F136" s="79" t="s">
        <v>22</v>
      </c>
      <c r="G136" s="79" t="s">
        <v>22</v>
      </c>
      <c r="H136" s="79" t="s">
        <v>18</v>
      </c>
      <c r="I136" s="79" t="s">
        <v>18</v>
      </c>
      <c r="J136" s="79" t="s">
        <v>18</v>
      </c>
      <c r="K136" s="79" t="s">
        <v>18</v>
      </c>
      <c r="L136" s="79" t="s">
        <v>18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159</v>
      </c>
      <c r="B3" s="10" t="str">
        <f>VLOOKUP(A$2, Eixo[], 4, FALSE)</f>
        <v>Eixo3: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COUNTIFS(Resp3[Vínculo],"tecnico",Resp3[3.08],B7)</f>
        <v>7</v>
      </c>
      <c r="D7" s="10">
        <f>COUNTIFS(Resp3[Vínculo],"docente",Resp3[3.08],B7)</f>
        <v>2</v>
      </c>
      <c r="E7" s="10">
        <f>COUNTIF(Resp3[3.08],B7)</f>
        <v>9</v>
      </c>
      <c r="F7" s="25">
        <f t="shared" ref="F7:F13" si="0">ROUND($E7/$E$13*100,2)</f>
        <v>6.67</v>
      </c>
      <c r="G7" s="25">
        <f>ROUND($E7/SUM($E$7:$E$12)*100,3)</f>
        <v>6.6669999999999998</v>
      </c>
    </row>
    <row r="8" spans="1:7">
      <c r="B8" s="9" t="s">
        <v>23</v>
      </c>
      <c r="C8" s="10">
        <f>COUNTIFS(Resp3[Vínculo],"tecnico",Resp3[3.08],B8)</f>
        <v>3</v>
      </c>
      <c r="D8" s="10">
        <f>COUNTIFS(Resp3[Vínculo],"docente",Resp3[3.08],B8)</f>
        <v>4</v>
      </c>
      <c r="E8" s="10">
        <f>COUNTIF(Resp3[3.08],B8)</f>
        <v>7</v>
      </c>
      <c r="F8" s="25">
        <f t="shared" si="0"/>
        <v>5.19</v>
      </c>
      <c r="G8" s="25">
        <f t="shared" ref="G8:G12" si="1">ROUND($E8/SUM($E$7:$E$12)*100,3)</f>
        <v>5.1849999999999996</v>
      </c>
    </row>
    <row r="9" spans="1:7">
      <c r="B9" s="9" t="s">
        <v>22</v>
      </c>
      <c r="C9" s="10">
        <f>COUNTIFS(Resp3[Vínculo],"tecnico",Resp3[3.08],B9)</f>
        <v>4</v>
      </c>
      <c r="D9" s="10">
        <f>COUNTIFS(Resp3[Vínculo],"docente",Resp3[3.08],B9)</f>
        <v>3</v>
      </c>
      <c r="E9" s="10">
        <f>COUNTIF(Resp3[3.08],B9)</f>
        <v>7</v>
      </c>
      <c r="F9" s="25">
        <f t="shared" si="0"/>
        <v>5.19</v>
      </c>
      <c r="G9" s="25">
        <f t="shared" si="1"/>
        <v>5.1849999999999996</v>
      </c>
    </row>
    <row r="10" spans="1:7">
      <c r="B10" s="9" t="s">
        <v>18</v>
      </c>
      <c r="C10" s="10">
        <f>COUNTIFS(Resp3[Vínculo],"tecnico",Resp3[3.08],B10)</f>
        <v>8</v>
      </c>
      <c r="D10" s="10">
        <f>COUNTIFS(Resp3[Vínculo],"docente",Resp3[3.08],B10)</f>
        <v>8</v>
      </c>
      <c r="E10" s="10">
        <f>COUNTIF(Resp3[3.08],B10)</f>
        <v>16</v>
      </c>
      <c r="F10" s="25">
        <f t="shared" si="0"/>
        <v>11.85</v>
      </c>
      <c r="G10" s="25">
        <f t="shared" si="1"/>
        <v>11.852</v>
      </c>
    </row>
    <row r="11" spans="1:7">
      <c r="B11" s="9" t="s">
        <v>13</v>
      </c>
      <c r="C11" s="10">
        <f>COUNTIFS(Resp3[Vínculo],"tecnico",Resp3[3.08],B11)</f>
        <v>38</v>
      </c>
      <c r="D11" s="10">
        <f>COUNTIFS(Resp3[Vínculo],"docente",Resp3[3.08],B11)</f>
        <v>28</v>
      </c>
      <c r="E11" s="10">
        <f>COUNTIF(Resp3[3.08],B11)</f>
        <v>66</v>
      </c>
      <c r="F11" s="25">
        <f t="shared" si="0"/>
        <v>48.89</v>
      </c>
      <c r="G11" s="25">
        <f t="shared" si="1"/>
        <v>48.889000000000003</v>
      </c>
    </row>
    <row r="12" spans="1:7">
      <c r="B12" s="26" t="s">
        <v>14</v>
      </c>
      <c r="C12" s="10">
        <f>COUNTIFS(Resp3[Vínculo],"tecnico",Resp3[3.08],B12)</f>
        <v>13</v>
      </c>
      <c r="D12" s="10">
        <f>COUNTIFS(Resp3[Vínculo],"docente",Resp3[3.08],B12)</f>
        <v>17</v>
      </c>
      <c r="E12" s="10">
        <f>COUNTIF(Resp3[3.08],B12)</f>
        <v>30</v>
      </c>
      <c r="F12" s="102">
        <f t="shared" si="0"/>
        <v>22.22</v>
      </c>
      <c r="G12" s="25">
        <f t="shared" si="1"/>
        <v>22.222000000000001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7</v>
      </c>
      <c r="E19" s="44">
        <f>ROUND(D19/SUM(D$19:D$22)*100,3)</f>
        <v>9.5890000000000004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7</v>
      </c>
      <c r="E20" s="44">
        <f>ROUND(D20/SUM(D$19:D$22)*100,3)</f>
        <v>9.5890000000000004</v>
      </c>
    </row>
    <row r="21" spans="2:7">
      <c r="B21" s="31" t="s">
        <v>18</v>
      </c>
      <c r="C21" s="31" t="s">
        <v>90</v>
      </c>
      <c r="D21" s="15">
        <f>C10</f>
        <v>8</v>
      </c>
      <c r="E21" s="44">
        <f>ROUND(D21/SUM(D$19:D$22)*100,3)</f>
        <v>10.959</v>
      </c>
    </row>
    <row r="22" spans="2:7">
      <c r="B22" s="32" t="s">
        <v>96</v>
      </c>
      <c r="C22" s="32" t="s">
        <v>95</v>
      </c>
      <c r="D22" s="33">
        <f>SUM(C11:C12)</f>
        <v>51</v>
      </c>
      <c r="E22" s="45">
        <f>ROUND(D22/SUM(D$19:D$22)*100,3)</f>
        <v>69.863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7</v>
      </c>
      <c r="E26" s="44">
        <f>ROUND(D26/SUM(D$26:D$29)*100,3)</f>
        <v>11.29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3.226</v>
      </c>
    </row>
    <row r="28" spans="2:7">
      <c r="B28" s="31" t="s">
        <v>18</v>
      </c>
      <c r="C28" s="31" t="s">
        <v>90</v>
      </c>
      <c r="D28" s="15">
        <f>SUM(D10)</f>
        <v>8</v>
      </c>
      <c r="E28" s="44">
        <f>ROUND(D28/SUM(D$26:D$29)*100,3)</f>
        <v>12.903</v>
      </c>
    </row>
    <row r="29" spans="2:7">
      <c r="B29" s="32" t="s">
        <v>96</v>
      </c>
      <c r="C29" s="32" t="s">
        <v>95</v>
      </c>
      <c r="D29" s="33">
        <f>SUM(D11:D12)</f>
        <v>45</v>
      </c>
      <c r="E29" s="45">
        <f>ROUND(D29/SUM(D$26:D$29)*100,3)</f>
        <v>72.581000000000003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159</v>
      </c>
      <c r="B3" s="10" t="str">
        <f>VLOOKUP(A$2, Eixo[], 4, FALSE)</f>
        <v>Eixo3: Questão 9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COUNTIFS(Resp3[Vínculo],"tecnico",Resp3[3.09],B7)</f>
        <v>5</v>
      </c>
      <c r="D7" s="10">
        <f>COUNTIFS(Resp3[Vínculo],"docente",Resp3[3.09],B7)</f>
        <v>3</v>
      </c>
      <c r="E7" s="10">
        <f>COUNTIF(Resp3[3.09],B7)</f>
        <v>8</v>
      </c>
      <c r="F7" s="25">
        <f t="shared" ref="F7:F13" si="0">ROUND($E7/$E$13*100,2)</f>
        <v>5.93</v>
      </c>
      <c r="G7" s="25">
        <f>ROUND($E7/SUM($E$7:$E$12)*100,3)</f>
        <v>5.9260000000000002</v>
      </c>
    </row>
    <row r="8" spans="1:7">
      <c r="B8" s="9" t="s">
        <v>23</v>
      </c>
      <c r="C8" s="10">
        <f>COUNTIFS(Resp3[Vínculo],"tecnico",Resp3[3.09],B8)</f>
        <v>1</v>
      </c>
      <c r="D8" s="10">
        <f>COUNTIFS(Resp3[Vínculo],"docente",Resp3[3.09],B8)</f>
        <v>4</v>
      </c>
      <c r="E8" s="10">
        <f>COUNTIF(Resp3[3.09],B8)</f>
        <v>5</v>
      </c>
      <c r="F8" s="25">
        <f t="shared" si="0"/>
        <v>3.7</v>
      </c>
      <c r="G8" s="25">
        <f t="shared" ref="G8:G12" si="1">ROUND($E8/SUM($E$7:$E$12)*100,3)</f>
        <v>3.7040000000000002</v>
      </c>
    </row>
    <row r="9" spans="1:7">
      <c r="B9" s="9" t="s">
        <v>22</v>
      </c>
      <c r="C9" s="10">
        <f>COUNTIFS(Resp3[Vínculo],"tecnico",Resp3[3.09],B9)</f>
        <v>2</v>
      </c>
      <c r="D9" s="10">
        <f>COUNTIFS(Resp3[Vínculo],"docente",Resp3[3.09],B9)</f>
        <v>4</v>
      </c>
      <c r="E9" s="10">
        <f>COUNTIF(Resp3[3.09],B9)</f>
        <v>6</v>
      </c>
      <c r="F9" s="25">
        <f t="shared" si="0"/>
        <v>4.4400000000000004</v>
      </c>
      <c r="G9" s="25">
        <f t="shared" si="1"/>
        <v>4.444</v>
      </c>
    </row>
    <row r="10" spans="1:7">
      <c r="B10" s="9" t="s">
        <v>18</v>
      </c>
      <c r="C10" s="10">
        <f>COUNTIFS(Resp3[Vínculo],"tecnico",Resp3[3.09],B10)</f>
        <v>16</v>
      </c>
      <c r="D10" s="10">
        <f>COUNTIFS(Resp3[Vínculo],"docente",Resp3[3.09],B10)</f>
        <v>8</v>
      </c>
      <c r="E10" s="10">
        <f>COUNTIF(Resp3[3.09],B10)</f>
        <v>24</v>
      </c>
      <c r="F10" s="25">
        <f t="shared" si="0"/>
        <v>17.78</v>
      </c>
      <c r="G10" s="25">
        <f t="shared" si="1"/>
        <v>17.777999999999999</v>
      </c>
    </row>
    <row r="11" spans="1:7">
      <c r="B11" s="9" t="s">
        <v>13</v>
      </c>
      <c r="C11" s="10">
        <f>COUNTIFS(Resp3[Vínculo],"tecnico",Resp3[3.09],B11)</f>
        <v>33</v>
      </c>
      <c r="D11" s="10">
        <f>COUNTIFS(Resp3[Vínculo],"docente",Resp3[3.09],B11)</f>
        <v>27</v>
      </c>
      <c r="E11" s="10">
        <f>COUNTIF(Resp3[3.09],B11)</f>
        <v>60</v>
      </c>
      <c r="F11" s="25">
        <f t="shared" si="0"/>
        <v>44.44</v>
      </c>
      <c r="G11" s="25">
        <f t="shared" si="1"/>
        <v>44.444000000000003</v>
      </c>
    </row>
    <row r="12" spans="1:7">
      <c r="B12" s="26" t="s">
        <v>14</v>
      </c>
      <c r="C12" s="10">
        <f>COUNTIFS(Resp3[Vínculo],"tecnico",Resp3[3.09],B12)</f>
        <v>16</v>
      </c>
      <c r="D12" s="10">
        <f>COUNTIFS(Resp3[Vínculo],"docente",Resp3[3.09],B12)</f>
        <v>16</v>
      </c>
      <c r="E12" s="10">
        <f>COUNTIF(Resp3[3.09],B12)</f>
        <v>32</v>
      </c>
      <c r="F12" s="102">
        <f t="shared" si="0"/>
        <v>23.7</v>
      </c>
      <c r="G12" s="25">
        <f t="shared" si="1"/>
        <v>23.704000000000001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3</v>
      </c>
      <c r="E19" s="12">
        <f>ROUND(D19/SUM(D$19:D$22)*100,3)</f>
        <v>4.1100000000000003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5</v>
      </c>
      <c r="E20" s="10">
        <f>ROUND(D20/SUM(D$19:D$22)*100,3)</f>
        <v>6.8490000000000002</v>
      </c>
    </row>
    <row r="21" spans="2:7">
      <c r="B21" s="31" t="s">
        <v>18</v>
      </c>
      <c r="C21" s="31" t="s">
        <v>90</v>
      </c>
      <c r="D21" s="15">
        <f>C10</f>
        <v>16</v>
      </c>
      <c r="E21" s="10">
        <f>ROUND(D21/SUM(D$19:D$22)*100,3)</f>
        <v>21.917999999999999</v>
      </c>
    </row>
    <row r="22" spans="2:7">
      <c r="B22" s="32" t="s">
        <v>96</v>
      </c>
      <c r="C22" s="32" t="s">
        <v>95</v>
      </c>
      <c r="D22" s="33">
        <f>SUM(C11:C12)</f>
        <v>49</v>
      </c>
      <c r="E22" s="34">
        <f>ROUND(D22/SUM(D$19:D$22)*100,3)</f>
        <v>67.123000000000005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8</v>
      </c>
      <c r="E26" s="44">
        <f>ROUND(D26/SUM(D$26:D$29)*100,3)</f>
        <v>12.903</v>
      </c>
    </row>
    <row r="27" spans="2:7">
      <c r="B27" s="30" t="s">
        <v>181</v>
      </c>
      <c r="C27" s="30" t="s">
        <v>78</v>
      </c>
      <c r="D27" s="15">
        <f>D7</f>
        <v>3</v>
      </c>
      <c r="E27" s="44">
        <f>ROUND(D27/SUM(D$26:D$29)*100,3)</f>
        <v>4.8390000000000004</v>
      </c>
    </row>
    <row r="28" spans="2:7">
      <c r="B28" s="31" t="s">
        <v>18</v>
      </c>
      <c r="C28" s="31" t="s">
        <v>90</v>
      </c>
      <c r="D28" s="15">
        <f>SUM(D10)</f>
        <v>8</v>
      </c>
      <c r="E28" s="44">
        <f>ROUND(D28/SUM(D$26:D$29)*100,3)</f>
        <v>12.903</v>
      </c>
    </row>
    <row r="29" spans="2:7">
      <c r="B29" s="32" t="s">
        <v>96</v>
      </c>
      <c r="C29" s="32" t="s">
        <v>95</v>
      </c>
      <c r="D29" s="33">
        <f>SUM(D11:D12)</f>
        <v>43</v>
      </c>
      <c r="E29" s="45">
        <f>ROUND(D29/SUM(D$26:D$29)*100,3)</f>
        <v>69.355000000000004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159</v>
      </c>
      <c r="B3" s="10" t="str">
        <f>VLOOKUP(A$2, Eixo[], 4, FALSE)</f>
        <v>Eixo3: Questão 10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COUNTIFS(Resp3[Vínculo],"tecnico",Resp3[3.10],B7)</f>
        <v>8</v>
      </c>
      <c r="D7" s="10">
        <f>COUNTIFS(Resp3[Vínculo],"docente",Resp3[3.10],B7)</f>
        <v>5</v>
      </c>
      <c r="E7" s="10">
        <f>COUNTIF(Resp3[3.10],B7)</f>
        <v>13</v>
      </c>
      <c r="F7" s="25">
        <f t="shared" ref="F7:F13" si="0">ROUND($E7/$E$13*100,2)</f>
        <v>9.6300000000000008</v>
      </c>
      <c r="G7" s="25">
        <f>ROUND($E7/SUM($E$7:$E$12)*100,3)</f>
        <v>9.6300000000000008</v>
      </c>
    </row>
    <row r="8" spans="1:7">
      <c r="B8" s="9" t="s">
        <v>23</v>
      </c>
      <c r="C8" s="10">
        <f>COUNTIFS(Resp3[Vínculo],"tecnico",Resp3[3.10],B8)</f>
        <v>3</v>
      </c>
      <c r="D8" s="10">
        <f>COUNTIFS(Resp3[Vínculo],"docente",Resp3[3.10],B8)</f>
        <v>5</v>
      </c>
      <c r="E8" s="10">
        <f>COUNTIF(Resp3[3.10],B8)</f>
        <v>8</v>
      </c>
      <c r="F8" s="25">
        <f t="shared" si="0"/>
        <v>5.93</v>
      </c>
      <c r="G8" s="25">
        <f t="shared" ref="G8:G12" si="1">ROUND($E8/SUM($E$7:$E$12)*100,3)</f>
        <v>5.9260000000000002</v>
      </c>
    </row>
    <row r="9" spans="1:7">
      <c r="B9" s="9" t="s">
        <v>22</v>
      </c>
      <c r="C9" s="10">
        <f>COUNTIFS(Resp3[Vínculo],"tecnico",Resp3[3.10],B9)</f>
        <v>4</v>
      </c>
      <c r="D9" s="10">
        <f>COUNTIFS(Resp3[Vínculo],"docente",Resp3[3.10],B9)</f>
        <v>6</v>
      </c>
      <c r="E9" s="10">
        <f>COUNTIF(Resp3[3.10],B9)</f>
        <v>10</v>
      </c>
      <c r="F9" s="25">
        <f t="shared" si="0"/>
        <v>7.41</v>
      </c>
      <c r="G9" s="25">
        <f t="shared" si="1"/>
        <v>7.407</v>
      </c>
    </row>
    <row r="10" spans="1:7">
      <c r="B10" s="9" t="s">
        <v>18</v>
      </c>
      <c r="C10" s="10">
        <f>COUNTIFS(Resp3[Vínculo],"tecnico",Resp3[3.10],B10)</f>
        <v>12</v>
      </c>
      <c r="D10" s="10">
        <f>COUNTIFS(Resp3[Vínculo],"docente",Resp3[3.10],B10)</f>
        <v>8</v>
      </c>
      <c r="E10" s="10">
        <f>COUNTIF(Resp3[3.10],B10)</f>
        <v>20</v>
      </c>
      <c r="F10" s="25">
        <f t="shared" si="0"/>
        <v>14.81</v>
      </c>
      <c r="G10" s="25">
        <f t="shared" si="1"/>
        <v>14.815</v>
      </c>
    </row>
    <row r="11" spans="1:7">
      <c r="B11" s="9" t="s">
        <v>13</v>
      </c>
      <c r="C11" s="10">
        <f>COUNTIFS(Resp3[Vínculo],"tecnico",Resp3[3.10],B11)</f>
        <v>33</v>
      </c>
      <c r="D11" s="10">
        <f>COUNTIFS(Resp3[Vínculo],"docente",Resp3[3.10],B11)</f>
        <v>21</v>
      </c>
      <c r="E11" s="10">
        <f>COUNTIF(Resp3[3.10],B11)</f>
        <v>54</v>
      </c>
      <c r="F11" s="25">
        <f t="shared" si="0"/>
        <v>40</v>
      </c>
      <c r="G11" s="25">
        <f t="shared" si="1"/>
        <v>40</v>
      </c>
    </row>
    <row r="12" spans="1:7">
      <c r="B12" s="26" t="s">
        <v>14</v>
      </c>
      <c r="C12" s="10">
        <f>COUNTIFS(Resp3[Vínculo],"tecnico",Resp3[3.10],B12)</f>
        <v>13</v>
      </c>
      <c r="D12" s="10">
        <f>COUNTIFS(Resp3[Vínculo],"docente",Resp3[3.10],B12)</f>
        <v>17</v>
      </c>
      <c r="E12" s="10">
        <f>COUNTIF(Resp3[3.10],B12)</f>
        <v>30</v>
      </c>
      <c r="F12" s="102">
        <f t="shared" si="0"/>
        <v>22.22</v>
      </c>
      <c r="G12" s="25">
        <f t="shared" si="1"/>
        <v>22.222000000000001</v>
      </c>
    </row>
    <row r="13" spans="1:7">
      <c r="B13" s="27" t="s">
        <v>167</v>
      </c>
      <c r="C13" s="11">
        <f>SUM(C6:C12)</f>
        <v>73</v>
      </c>
      <c r="D13" s="11">
        <f>SUM(D6:D12)</f>
        <v>62</v>
      </c>
      <c r="E13" s="11">
        <f>SUM(C13:D13)</f>
        <v>135</v>
      </c>
      <c r="F13" s="105">
        <f t="shared" si="0"/>
        <v>100</v>
      </c>
      <c r="G13" s="107">
        <f>SUM(G7:G12)</f>
        <v>100</v>
      </c>
    </row>
    <row r="18" spans="2:5">
      <c r="B18" s="22" t="s">
        <v>174</v>
      </c>
      <c r="C18" s="22" t="s">
        <v>175</v>
      </c>
      <c r="D18" s="7" t="s">
        <v>161</v>
      </c>
      <c r="E18" s="35" t="s">
        <v>164</v>
      </c>
    </row>
    <row r="19" spans="2:5">
      <c r="B19" s="29" t="s">
        <v>86</v>
      </c>
      <c r="C19" s="29" t="s">
        <v>85</v>
      </c>
      <c r="D19" s="15">
        <f>SUM(C8:C9)</f>
        <v>7</v>
      </c>
      <c r="E19" s="12">
        <f>ROUND(D19/SUM(D$19:D$22)*100,3)</f>
        <v>9.5890000000000004</v>
      </c>
    </row>
    <row r="20" spans="2:5">
      <c r="B20" s="30" t="s">
        <v>181</v>
      </c>
      <c r="C20" s="30" t="s">
        <v>78</v>
      </c>
      <c r="D20" s="15">
        <f>C7</f>
        <v>8</v>
      </c>
      <c r="E20" s="10">
        <f>ROUND(D20/SUM(D$19:D$22)*100,3)</f>
        <v>10.959</v>
      </c>
    </row>
    <row r="21" spans="2:5">
      <c r="B21" s="31" t="s">
        <v>18</v>
      </c>
      <c r="C21" s="31" t="s">
        <v>90</v>
      </c>
      <c r="D21" s="15">
        <f>C10</f>
        <v>12</v>
      </c>
      <c r="E21" s="10">
        <f>ROUND(D21/SUM(D$19:D$22)*100,3)</f>
        <v>16.437999999999999</v>
      </c>
    </row>
    <row r="22" spans="2:5">
      <c r="B22" s="32" t="s">
        <v>96</v>
      </c>
      <c r="C22" s="32" t="s">
        <v>95</v>
      </c>
      <c r="D22" s="33">
        <f>SUM(C11:C12)</f>
        <v>46</v>
      </c>
      <c r="E22" s="34">
        <f>ROUND(D22/SUM(D$19:D$22)*100,3)</f>
        <v>63.014000000000003</v>
      </c>
    </row>
    <row r="25" spans="2:5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5">
      <c r="B26" s="29" t="s">
        <v>86</v>
      </c>
      <c r="C26" s="29" t="s">
        <v>85</v>
      </c>
      <c r="D26" s="15">
        <f>SUM(D8:D9)</f>
        <v>11</v>
      </c>
      <c r="E26" s="44">
        <f>ROUND(D26/SUM(D$26:D$29)*100,3)</f>
        <v>17.742000000000001</v>
      </c>
    </row>
    <row r="27" spans="2:5">
      <c r="B27" s="30" t="s">
        <v>181</v>
      </c>
      <c r="C27" s="30" t="s">
        <v>78</v>
      </c>
      <c r="D27" s="15">
        <f>D7</f>
        <v>5</v>
      </c>
      <c r="E27" s="44">
        <f>ROUND(D27/SUM(D$26:D$29)*100,3)</f>
        <v>8.0649999999999995</v>
      </c>
    </row>
    <row r="28" spans="2:5">
      <c r="B28" s="31" t="s">
        <v>18</v>
      </c>
      <c r="C28" s="31" t="s">
        <v>90</v>
      </c>
      <c r="D28" s="15">
        <f>SUM(D10)</f>
        <v>8</v>
      </c>
      <c r="E28" s="44">
        <f>ROUND(D28/SUM(D$26:D$29)*100,3)</f>
        <v>12.903</v>
      </c>
    </row>
    <row r="29" spans="2:5">
      <c r="B29" s="32" t="s">
        <v>96</v>
      </c>
      <c r="C29" s="32" t="s">
        <v>95</v>
      </c>
      <c r="D29" s="33">
        <f>SUM(D11:D12)</f>
        <v>38</v>
      </c>
      <c r="E29" s="45">
        <f>ROUND(D29/SUM(D$26:D$29)*100,3)</f>
        <v>61.29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showGridLines="0" tabSelected="1" topLeftCell="E26" zoomScaleNormal="100" workbookViewId="0">
      <selection activeCell="A36" sqref="A36:XFD63"/>
    </sheetView>
  </sheetViews>
  <sheetFormatPr defaultRowHeight="15"/>
  <cols>
    <col min="1" max="1" width="19.28515625" style="54" customWidth="1"/>
    <col min="2" max="2" width="31.85546875" style="54" customWidth="1"/>
    <col min="3" max="3" width="29.42578125" style="54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34</v>
      </c>
    </row>
    <row r="2" spans="1:15" ht="15.75">
      <c r="A2" s="53"/>
    </row>
    <row r="3" spans="1:15">
      <c r="A3" s="54" t="s">
        <v>35</v>
      </c>
    </row>
    <row r="5" spans="1:15">
      <c r="A5" s="115" t="s">
        <v>36</v>
      </c>
      <c r="B5" s="116" t="s">
        <v>37</v>
      </c>
      <c r="C5" s="116"/>
      <c r="D5" s="116"/>
      <c r="E5" s="116"/>
      <c r="F5" s="116"/>
      <c r="G5" s="117"/>
    </row>
    <row r="6" spans="1:15">
      <c r="A6" s="118" t="s">
        <v>38</v>
      </c>
      <c r="B6" s="54" t="s">
        <v>39</v>
      </c>
      <c r="G6" s="119"/>
    </row>
    <row r="7" spans="1:15">
      <c r="A7" s="118" t="s">
        <v>40</v>
      </c>
      <c r="B7" s="54" t="s">
        <v>41</v>
      </c>
      <c r="G7" s="119"/>
    </row>
    <row r="8" spans="1:15">
      <c r="A8" s="118" t="s">
        <v>42</v>
      </c>
      <c r="B8" s="54" t="s">
        <v>43</v>
      </c>
      <c r="G8" s="119"/>
    </row>
    <row r="9" spans="1:15">
      <c r="A9" s="118" t="s">
        <v>44</v>
      </c>
      <c r="B9" s="54" t="s">
        <v>45</v>
      </c>
      <c r="G9" s="119"/>
    </row>
    <row r="10" spans="1:15">
      <c r="A10" s="120" t="s">
        <v>46</v>
      </c>
      <c r="B10" s="121" t="s">
        <v>47</v>
      </c>
      <c r="C10" s="121"/>
      <c r="D10" s="121"/>
      <c r="E10" s="121"/>
      <c r="F10" s="121"/>
      <c r="G10" s="122"/>
    </row>
    <row r="12" spans="1:15" ht="15.75">
      <c r="A12" s="124" t="s">
        <v>48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49</v>
      </c>
      <c r="B13" s="55" t="s">
        <v>50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51</v>
      </c>
      <c r="B14" s="55" t="s">
        <v>52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53</v>
      </c>
      <c r="B15" s="55" t="s">
        <v>54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55</v>
      </c>
      <c r="B16" s="55" t="s">
        <v>56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57</v>
      </c>
      <c r="B17" s="55" t="s">
        <v>58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59</v>
      </c>
    </row>
    <row r="21" spans="1:15">
      <c r="A21" s="54" t="s">
        <v>60</v>
      </c>
    </row>
    <row r="24" spans="1:15">
      <c r="A24" s="82" t="s">
        <v>61</v>
      </c>
    </row>
    <row r="25" spans="1:15" s="81" customFormat="1">
      <c r="A25" s="84"/>
      <c r="B25" s="84" t="s">
        <v>38</v>
      </c>
      <c r="C25" s="84" t="s">
        <v>40</v>
      </c>
      <c r="D25" s="84" t="s">
        <v>62</v>
      </c>
      <c r="E25" s="85" t="s">
        <v>63</v>
      </c>
      <c r="F25" s="85" t="s">
        <v>64</v>
      </c>
    </row>
    <row r="26" spans="1:15">
      <c r="A26" s="125" t="s">
        <v>15</v>
      </c>
      <c r="B26" s="87">
        <f>COUNTIF(Resp2[Vínculo],A26)</f>
        <v>75</v>
      </c>
      <c r="C26" s="87">
        <f>COUNTIF(Resp3[Vínculo],A26)</f>
        <v>73</v>
      </c>
      <c r="D26" s="87">
        <v>158</v>
      </c>
      <c r="E26" s="88">
        <f>ROUND(B26/$D26*100,3)</f>
        <v>47.468000000000004</v>
      </c>
      <c r="F26" s="88">
        <f>ROUND(C26/$D26*100,3)</f>
        <v>46.203000000000003</v>
      </c>
    </row>
    <row r="27" spans="1:15">
      <c r="A27" s="86" t="s">
        <v>8</v>
      </c>
      <c r="B27" s="87">
        <f>COUNTIF(Resp2[Vínculo],A27)</f>
        <v>65</v>
      </c>
      <c r="C27" s="87">
        <f>COUNTIF(Resp3[Vínculo],A27)</f>
        <v>62</v>
      </c>
      <c r="D27" s="87">
        <v>441</v>
      </c>
      <c r="E27" s="88">
        <f t="shared" ref="E27:E28" si="0">ROUND(B27/$D27*100,3)</f>
        <v>14.739000000000001</v>
      </c>
      <c r="F27" s="88">
        <f t="shared" ref="F27:F28" si="1">ROUND(C27/$D27*100,3)</f>
        <v>14.058999999999999</v>
      </c>
    </row>
    <row r="28" spans="1:15">
      <c r="A28" s="89" t="s">
        <v>65</v>
      </c>
      <c r="B28" s="87">
        <f>SUM(B26:B27)</f>
        <v>140</v>
      </c>
      <c r="C28" s="87">
        <f>SUM(C26:C27)</f>
        <v>135</v>
      </c>
      <c r="D28" s="87">
        <f>SUM(D26:D27)</f>
        <v>599</v>
      </c>
      <c r="E28" s="88">
        <f t="shared" si="0"/>
        <v>23.372</v>
      </c>
      <c r="F28" s="88">
        <f t="shared" si="1"/>
        <v>22.538</v>
      </c>
    </row>
    <row r="29" spans="1:15">
      <c r="A29" s="90">
        <v>1</v>
      </c>
      <c r="B29" s="131" t="s">
        <v>66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1">
      <c r="A33" s="54" t="s">
        <v>68</v>
      </c>
    </row>
    <row r="34" spans="1:11">
      <c r="A34" s="54" t="s">
        <v>69</v>
      </c>
    </row>
    <row r="36" spans="1:11" ht="15.75">
      <c r="A36" s="58" t="s">
        <v>70</v>
      </c>
      <c r="B36" s="58" t="s">
        <v>71</v>
      </c>
      <c r="C36" s="58" t="s">
        <v>72</v>
      </c>
      <c r="D36" s="58" t="s">
        <v>73</v>
      </c>
      <c r="E36" s="58" t="s">
        <v>74</v>
      </c>
      <c r="G36" s="57" t="s">
        <v>50</v>
      </c>
      <c r="H36" s="56"/>
      <c r="K36" s="56"/>
    </row>
    <row r="37" spans="1:11" ht="15.75">
      <c r="A37" s="64" t="s">
        <v>75</v>
      </c>
      <c r="B37" s="133" t="s">
        <v>76</v>
      </c>
      <c r="C37" s="134" t="s">
        <v>77</v>
      </c>
      <c r="D37" s="64"/>
      <c r="E37" s="64"/>
      <c r="G37" s="59" t="s">
        <v>78</v>
      </c>
      <c r="H37" s="59" t="s">
        <v>79</v>
      </c>
      <c r="K37" s="56"/>
    </row>
    <row r="38" spans="1:11" ht="15.75">
      <c r="A38" s="64" t="s">
        <v>80</v>
      </c>
      <c r="B38" s="135" t="s">
        <v>81</v>
      </c>
      <c r="C38" s="135" t="s">
        <v>82</v>
      </c>
      <c r="D38" s="64" t="s">
        <v>83</v>
      </c>
      <c r="E38" s="64" t="s">
        <v>84</v>
      </c>
      <c r="G38" s="60" t="s">
        <v>85</v>
      </c>
      <c r="H38" s="136" t="s">
        <v>86</v>
      </c>
      <c r="K38" s="56"/>
    </row>
    <row r="39" spans="1:11" ht="15.75">
      <c r="A39" s="64" t="s">
        <v>87</v>
      </c>
      <c r="B39" s="137" t="s">
        <v>88</v>
      </c>
      <c r="C39" s="135" t="s">
        <v>89</v>
      </c>
      <c r="D39" s="64" t="s">
        <v>84</v>
      </c>
      <c r="E39" s="64"/>
      <c r="G39" s="61" t="s">
        <v>90</v>
      </c>
      <c r="H39" s="138" t="s">
        <v>18</v>
      </c>
      <c r="K39" s="56"/>
    </row>
    <row r="40" spans="1:11" ht="15.75">
      <c r="A40" s="64" t="s">
        <v>91</v>
      </c>
      <c r="B40" s="135" t="s">
        <v>92</v>
      </c>
      <c r="C40" s="135" t="s">
        <v>93</v>
      </c>
      <c r="D40" s="64" t="s">
        <v>94</v>
      </c>
      <c r="E40" s="64" t="s">
        <v>83</v>
      </c>
      <c r="G40" s="63" t="s">
        <v>95</v>
      </c>
      <c r="H40" s="139" t="s">
        <v>96</v>
      </c>
      <c r="K40" s="56"/>
    </row>
    <row r="41" spans="1:11" ht="15.75">
      <c r="A41" s="64" t="s">
        <v>97</v>
      </c>
      <c r="B41" s="137" t="s">
        <v>98</v>
      </c>
      <c r="C41" s="135" t="s">
        <v>99</v>
      </c>
      <c r="D41" s="64"/>
      <c r="E41" s="64"/>
      <c r="G41" s="56"/>
      <c r="H41" s="56"/>
      <c r="K41" s="56"/>
    </row>
    <row r="42" spans="1:11" ht="15.75">
      <c r="A42" s="64" t="s">
        <v>100</v>
      </c>
      <c r="B42" s="64" t="s">
        <v>100</v>
      </c>
      <c r="C42" s="64"/>
      <c r="D42" s="64"/>
      <c r="E42" s="64"/>
      <c r="G42" s="57" t="s">
        <v>101</v>
      </c>
      <c r="H42" s="126" t="s">
        <v>102</v>
      </c>
      <c r="K42" s="56"/>
    </row>
    <row r="43" spans="1:11" ht="15.75">
      <c r="A43" s="64" t="s">
        <v>103</v>
      </c>
      <c r="B43" s="64"/>
      <c r="C43" s="64"/>
      <c r="D43" s="64"/>
      <c r="E43" s="64"/>
      <c r="G43" s="59" t="s">
        <v>78</v>
      </c>
      <c r="H43" s="59" t="s">
        <v>104</v>
      </c>
      <c r="K43" s="56"/>
    </row>
    <row r="44" spans="1:11" ht="15.75">
      <c r="A44" s="56"/>
      <c r="B44" s="127"/>
      <c r="C44" s="128"/>
      <c r="D44" s="128"/>
      <c r="E44" s="128"/>
      <c r="F44" s="128"/>
      <c r="G44" s="60" t="s">
        <v>85</v>
      </c>
      <c r="H44" s="136" t="s">
        <v>105</v>
      </c>
      <c r="K44" s="56"/>
    </row>
    <row r="45" spans="1:11" ht="15.75">
      <c r="A45" s="56"/>
      <c r="B45" s="56"/>
      <c r="C45" s="56"/>
      <c r="D45" s="56"/>
      <c r="E45" s="56"/>
      <c r="F45" s="56"/>
      <c r="G45" s="61" t="s">
        <v>90</v>
      </c>
      <c r="H45" s="138" t="s">
        <v>106</v>
      </c>
      <c r="K45" s="56"/>
    </row>
    <row r="46" spans="1:11" ht="15.75">
      <c r="A46" s="56"/>
      <c r="B46" s="56"/>
      <c r="C46" s="140"/>
      <c r="D46" s="140"/>
      <c r="E46" s="56"/>
      <c r="F46" s="56"/>
      <c r="G46" s="63" t="s">
        <v>95</v>
      </c>
      <c r="H46" s="139" t="s">
        <v>107</v>
      </c>
      <c r="K46" s="56"/>
    </row>
    <row r="47" spans="1:11" ht="15.75">
      <c r="A47" s="56"/>
      <c r="B47" s="56"/>
      <c r="C47" s="141"/>
      <c r="D47" s="56"/>
      <c r="E47" s="56"/>
      <c r="F47" s="56"/>
      <c r="G47" s="56"/>
      <c r="H47" s="56"/>
      <c r="K47" s="56"/>
    </row>
    <row r="48" spans="1:11" ht="15.75">
      <c r="A48" s="56"/>
      <c r="B48" s="56"/>
      <c r="C48" s="141"/>
      <c r="D48" s="56"/>
      <c r="E48" s="56"/>
      <c r="F48" s="56"/>
      <c r="G48" s="57" t="s">
        <v>108</v>
      </c>
      <c r="H48" s="56"/>
      <c r="K48" s="56"/>
    </row>
    <row r="49" spans="1:11" ht="15.75">
      <c r="A49" s="56"/>
      <c r="B49" s="56"/>
      <c r="C49" s="141"/>
      <c r="D49" s="128"/>
      <c r="E49" s="56"/>
      <c r="F49" s="56"/>
      <c r="G49" s="60" t="s">
        <v>85</v>
      </c>
      <c r="H49" s="60" t="s">
        <v>109</v>
      </c>
      <c r="K49" s="56"/>
    </row>
    <row r="50" spans="1:11" ht="15.75">
      <c r="A50" s="56"/>
      <c r="B50" s="56"/>
      <c r="C50" s="141"/>
      <c r="D50" s="56"/>
      <c r="E50" s="56"/>
      <c r="F50" s="56"/>
      <c r="G50" s="61" t="s">
        <v>90</v>
      </c>
      <c r="H50" s="138" t="s">
        <v>110</v>
      </c>
      <c r="K50" s="56"/>
    </row>
    <row r="51" spans="1:11" ht="15.75">
      <c r="A51" s="56"/>
      <c r="B51" s="56"/>
      <c r="C51" s="56"/>
      <c r="D51" s="56"/>
      <c r="E51" s="56"/>
      <c r="F51" s="56"/>
      <c r="G51" s="63" t="s">
        <v>95</v>
      </c>
      <c r="H51" s="139" t="s">
        <v>111</v>
      </c>
      <c r="K51" s="56"/>
    </row>
    <row r="52" spans="1:11" ht="15.75">
      <c r="A52" s="56"/>
      <c r="B52" s="56"/>
      <c r="C52" s="56"/>
      <c r="D52" s="56"/>
      <c r="E52" s="56"/>
      <c r="F52" s="56"/>
      <c r="G52" s="56"/>
      <c r="H52" s="56"/>
      <c r="K52" s="56"/>
    </row>
    <row r="53" spans="1:11" ht="15.75">
      <c r="D53" s="56"/>
      <c r="E53" s="56"/>
      <c r="F53" s="56"/>
      <c r="G53" s="57" t="s">
        <v>112</v>
      </c>
      <c r="H53" s="56"/>
      <c r="K53" s="56"/>
    </row>
    <row r="54" spans="1:11" ht="15.75">
      <c r="D54" s="56"/>
      <c r="E54" s="56"/>
      <c r="F54" s="56"/>
      <c r="G54" s="60" t="s">
        <v>85</v>
      </c>
      <c r="H54" s="60" t="s">
        <v>94</v>
      </c>
      <c r="K54" s="56"/>
    </row>
    <row r="55" spans="1:11" ht="15.75">
      <c r="D55" s="56"/>
      <c r="E55" s="56"/>
      <c r="F55" s="56"/>
      <c r="G55" s="61" t="s">
        <v>90</v>
      </c>
      <c r="H55" s="62" t="s">
        <v>84</v>
      </c>
      <c r="K55" s="56"/>
    </row>
    <row r="56" spans="1:11" ht="15.75">
      <c r="D56" s="56"/>
      <c r="E56" s="56"/>
      <c r="F56" s="56"/>
      <c r="G56" s="63" t="s">
        <v>95</v>
      </c>
      <c r="H56" s="63" t="s">
        <v>83</v>
      </c>
    </row>
    <row r="57" spans="1:11" ht="15.75">
      <c r="D57" s="56"/>
      <c r="E57" s="56"/>
      <c r="F57" s="56"/>
      <c r="G57" s="56"/>
      <c r="H57" s="56"/>
    </row>
    <row r="58" spans="1:11" ht="15.75">
      <c r="D58" s="56"/>
      <c r="E58" s="56"/>
      <c r="F58" s="56"/>
      <c r="G58" s="57" t="s">
        <v>113</v>
      </c>
      <c r="H58" s="56"/>
    </row>
    <row r="59" spans="1:11" ht="15.75">
      <c r="D59" s="56"/>
      <c r="E59" s="56"/>
      <c r="F59" s="56"/>
      <c r="G59" s="60" t="s">
        <v>85</v>
      </c>
      <c r="H59" s="60" t="s">
        <v>83</v>
      </c>
    </row>
    <row r="60" spans="1:11" ht="15.75">
      <c r="D60" s="56"/>
      <c r="E60" s="56"/>
      <c r="F60" s="56"/>
      <c r="G60" s="63" t="s">
        <v>95</v>
      </c>
      <c r="H60" s="63" t="s">
        <v>84</v>
      </c>
    </row>
    <row r="62" spans="1:11" ht="15.75">
      <c r="G62" s="57" t="s">
        <v>114</v>
      </c>
    </row>
    <row r="63" spans="1:11" ht="15.75">
      <c r="G63" s="56" t="s">
        <v>115</v>
      </c>
      <c r="H63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15" zoomScaleNormal="100" workbookViewId="0">
      <selection activeCell="E7" sqref="E7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116</v>
      </c>
      <c r="B1" s="66" t="s">
        <v>117</v>
      </c>
      <c r="C1" s="66" t="s">
        <v>118</v>
      </c>
      <c r="D1" s="66" t="s">
        <v>119</v>
      </c>
    </row>
    <row r="2" spans="1:5" s="70" customFormat="1" ht="25.5">
      <c r="A2" s="68" t="s">
        <v>2</v>
      </c>
      <c r="B2" s="68" t="s">
        <v>53</v>
      </c>
      <c r="C2" s="69" t="s">
        <v>120</v>
      </c>
      <c r="D2" s="69" t="s">
        <v>121</v>
      </c>
    </row>
    <row r="3" spans="1:5" ht="38.25">
      <c r="A3" s="71" t="s">
        <v>3</v>
      </c>
      <c r="B3" s="71" t="s">
        <v>55</v>
      </c>
      <c r="C3" s="72" t="s">
        <v>122</v>
      </c>
      <c r="D3" s="69" t="s">
        <v>123</v>
      </c>
    </row>
    <row r="4" spans="1:5" s="70" customFormat="1">
      <c r="A4" s="68" t="s">
        <v>4</v>
      </c>
      <c r="B4" s="71" t="s">
        <v>51</v>
      </c>
      <c r="C4" s="69" t="s">
        <v>124</v>
      </c>
      <c r="D4" s="69" t="s">
        <v>125</v>
      </c>
    </row>
    <row r="5" spans="1:5" ht="36" customHeight="1">
      <c r="A5" s="108" t="s">
        <v>126</v>
      </c>
      <c r="B5" s="108" t="s">
        <v>57</v>
      </c>
      <c r="C5" s="109" t="s">
        <v>127</v>
      </c>
      <c r="D5" s="109" t="s">
        <v>128</v>
      </c>
      <c r="E5" s="110"/>
    </row>
    <row r="6" spans="1:5" s="70" customFormat="1" ht="25.5">
      <c r="A6" s="108" t="s">
        <v>129</v>
      </c>
      <c r="B6" s="108" t="s">
        <v>130</v>
      </c>
      <c r="C6" s="109" t="s">
        <v>131</v>
      </c>
      <c r="D6" s="109" t="s">
        <v>132</v>
      </c>
      <c r="E6" s="110"/>
    </row>
    <row r="7" spans="1:5" ht="51">
      <c r="A7" s="71" t="s">
        <v>5</v>
      </c>
      <c r="B7" s="71" t="s">
        <v>49</v>
      </c>
      <c r="C7" s="72" t="s">
        <v>133</v>
      </c>
      <c r="D7" s="69" t="s">
        <v>134</v>
      </c>
    </row>
    <row r="8" spans="1:5" s="70" customFormat="1" ht="38.25">
      <c r="A8" s="68" t="s">
        <v>6</v>
      </c>
      <c r="B8" s="71" t="s">
        <v>49</v>
      </c>
      <c r="C8" s="69" t="s">
        <v>135</v>
      </c>
      <c r="D8" s="69" t="s">
        <v>136</v>
      </c>
    </row>
    <row r="9" spans="1:5" ht="51">
      <c r="A9" s="71" t="s">
        <v>7</v>
      </c>
      <c r="B9" s="71" t="s">
        <v>49</v>
      </c>
      <c r="C9" s="72" t="s">
        <v>137</v>
      </c>
      <c r="D9" s="69" t="s">
        <v>138</v>
      </c>
    </row>
    <row r="10" spans="1:5" s="70" customFormat="1" ht="25.5">
      <c r="A10" s="68" t="s">
        <v>24</v>
      </c>
      <c r="B10" s="71" t="s">
        <v>49</v>
      </c>
      <c r="C10" s="69" t="s">
        <v>139</v>
      </c>
      <c r="D10" s="70" t="s">
        <v>140</v>
      </c>
    </row>
    <row r="11" spans="1:5">
      <c r="A11" s="71" t="s">
        <v>25</v>
      </c>
      <c r="B11" s="71" t="s">
        <v>49</v>
      </c>
      <c r="C11" s="72" t="s">
        <v>141</v>
      </c>
      <c r="D11" s="70" t="s">
        <v>142</v>
      </c>
    </row>
    <row r="12" spans="1:5" s="70" customFormat="1" ht="30">
      <c r="A12" s="68" t="s">
        <v>26</v>
      </c>
      <c r="B12" s="71" t="s">
        <v>49</v>
      </c>
      <c r="C12" s="70" t="s">
        <v>143</v>
      </c>
      <c r="D12" s="70" t="s">
        <v>144</v>
      </c>
    </row>
    <row r="13" spans="1:5" ht="30">
      <c r="A13" s="71" t="s">
        <v>27</v>
      </c>
      <c r="B13" s="71" t="s">
        <v>49</v>
      </c>
      <c r="C13" s="73" t="s">
        <v>145</v>
      </c>
      <c r="D13" s="70" t="s">
        <v>146</v>
      </c>
    </row>
    <row r="14" spans="1:5" s="70" customFormat="1" ht="30">
      <c r="A14" s="68" t="s">
        <v>28</v>
      </c>
      <c r="B14" s="71" t="s">
        <v>49</v>
      </c>
      <c r="C14" s="70" t="s">
        <v>147</v>
      </c>
      <c r="D14" s="70" t="s">
        <v>148</v>
      </c>
    </row>
    <row r="15" spans="1:5" ht="30">
      <c r="A15" s="71" t="s">
        <v>29</v>
      </c>
      <c r="B15" s="71" t="s">
        <v>49</v>
      </c>
      <c r="C15" s="73" t="s">
        <v>149</v>
      </c>
      <c r="D15" s="70" t="s">
        <v>150</v>
      </c>
    </row>
    <row r="16" spans="1:5" s="70" customFormat="1" ht="30">
      <c r="A16" s="68" t="s">
        <v>30</v>
      </c>
      <c r="B16" s="71" t="s">
        <v>49</v>
      </c>
      <c r="C16" s="70" t="s">
        <v>151</v>
      </c>
      <c r="D16" s="70" t="s">
        <v>152</v>
      </c>
    </row>
    <row r="17" spans="1:4" ht="30">
      <c r="A17" s="71" t="s">
        <v>31</v>
      </c>
      <c r="B17" s="71" t="s">
        <v>49</v>
      </c>
      <c r="C17" s="73" t="s">
        <v>153</v>
      </c>
      <c r="D17" s="70" t="s">
        <v>154</v>
      </c>
    </row>
    <row r="18" spans="1:4" s="70" customFormat="1" ht="30">
      <c r="A18" s="68" t="s">
        <v>32</v>
      </c>
      <c r="B18" s="71" t="s">
        <v>49</v>
      </c>
      <c r="C18" s="70" t="s">
        <v>155</v>
      </c>
      <c r="D18" s="70" t="s">
        <v>156</v>
      </c>
    </row>
    <row r="19" spans="1:4" ht="30">
      <c r="A19" s="71" t="s">
        <v>33</v>
      </c>
      <c r="B19" s="71" t="s">
        <v>49</v>
      </c>
      <c r="C19" s="73" t="s">
        <v>157</v>
      </c>
      <c r="D19" s="70" t="s">
        <v>158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159</v>
      </c>
      <c r="B3" s="10" t="str">
        <f>VLOOKUP(A$2, Eixo[], 4, FALSE)</f>
        <v>Eixo 2: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1724-SUM(C7:C11)</f>
        <v>1659</v>
      </c>
      <c r="D6" s="9">
        <f>1724-SUM(D7:D11)</f>
        <v>1668</v>
      </c>
      <c r="E6" s="10">
        <f>1724-SUM(E7:E11)</f>
        <v>1603</v>
      </c>
      <c r="F6" s="25">
        <f>ROUND($E6/1724*100,2)</f>
        <v>92.98</v>
      </c>
    </row>
    <row r="7" spans="1:7">
      <c r="B7" s="9" t="s">
        <v>20</v>
      </c>
      <c r="C7" s="10">
        <f>COUNTIFS(Resp2[Vínculo],"tecnico",Resp2[2.06],B7)</f>
        <v>8</v>
      </c>
      <c r="D7" s="10">
        <f>COUNTIFS(Resp2[Vínculo],"docente",Resp2[2.06],B7)</f>
        <v>5</v>
      </c>
      <c r="E7" s="10">
        <f>COUNTIF(Resp2[2.06],B7)</f>
        <v>13</v>
      </c>
      <c r="F7" s="25">
        <f>ROUND($E7/1724*100,2)</f>
        <v>0.75</v>
      </c>
      <c r="G7" s="25">
        <f>ROUND($E7/SUM($E$7:$E$11)*100,3)</f>
        <v>10.744</v>
      </c>
    </row>
    <row r="8" spans="1:7">
      <c r="B8" s="9" t="s">
        <v>23</v>
      </c>
      <c r="C8" s="10">
        <f>COUNTIFS(Resp2[Vínculo],"tecnico",Resp2[2.06],B8)</f>
        <v>5</v>
      </c>
      <c r="D8" s="10">
        <f>COUNTIFS(Resp2[Vínculo],"docente",Resp2[2.06],B8)</f>
        <v>3</v>
      </c>
      <c r="E8" s="10">
        <f>COUNTIF(Resp2[2.06],B8)</f>
        <v>8</v>
      </c>
      <c r="F8" s="25">
        <f t="shared" ref="F8:F12" si="0">ROUND($E8/1724*100,2)</f>
        <v>0.46</v>
      </c>
      <c r="G8" s="25">
        <f t="shared" ref="G8:G11" si="1">ROUND($E8/SUM($E$7:$E$11)*100,3)</f>
        <v>6.6120000000000001</v>
      </c>
    </row>
    <row r="9" spans="1:7">
      <c r="B9" s="9" t="s">
        <v>18</v>
      </c>
      <c r="C9" s="10">
        <f>COUNTIFS(Resp2[Vínculo],"tecnico",Resp2[2.06],B9)</f>
        <v>16</v>
      </c>
      <c r="D9" s="10">
        <f>COUNTIFS(Resp2[Vínculo],"docente",Resp2[2.06],B9)</f>
        <v>8</v>
      </c>
      <c r="E9" s="10">
        <f>COUNTIF(Resp2[2.06],B9)</f>
        <v>24</v>
      </c>
      <c r="F9" s="25">
        <f t="shared" si="0"/>
        <v>1.39</v>
      </c>
      <c r="G9" s="25">
        <f t="shared" si="1"/>
        <v>19.835000000000001</v>
      </c>
    </row>
    <row r="10" spans="1:7">
      <c r="B10" s="9" t="s">
        <v>13</v>
      </c>
      <c r="C10" s="10">
        <f>COUNTIFS(Resp2[Vínculo],"tecnico",Resp2[2.06],B10)</f>
        <v>27</v>
      </c>
      <c r="D10" s="10">
        <f>COUNTIFS(Resp2[Vínculo],"docente",Resp2[2.06],B10)</f>
        <v>29</v>
      </c>
      <c r="E10" s="10">
        <f>COUNTIF(Resp2[2.06],B10)</f>
        <v>56</v>
      </c>
      <c r="F10" s="25">
        <f t="shared" si="0"/>
        <v>3.25</v>
      </c>
      <c r="G10" s="25">
        <f t="shared" si="1"/>
        <v>46.280999999999999</v>
      </c>
    </row>
    <row r="11" spans="1:7">
      <c r="B11" s="26" t="s">
        <v>14</v>
      </c>
      <c r="C11" s="10">
        <f>COUNTIFS(Resp2[Vínculo],"tecnico",Resp2[2.06],B11)</f>
        <v>9</v>
      </c>
      <c r="D11" s="10">
        <f>COUNTIFS(Resp2[Vínculo],"docente",Resp2[2.06],B11)</f>
        <v>11</v>
      </c>
      <c r="E11" s="10">
        <f>COUNTIF(Resp2[2.06],B11)</f>
        <v>20</v>
      </c>
      <c r="F11" s="25">
        <f t="shared" si="0"/>
        <v>1.1599999999999999</v>
      </c>
      <c r="G11" s="25">
        <f t="shared" si="1"/>
        <v>16.529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100.001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1470-SUM(C7:C11)</f>
        <v>1402</v>
      </c>
      <c r="D6" s="9">
        <f>1470-SUM(D7:D11)</f>
        <v>1411</v>
      </c>
      <c r="E6" s="10">
        <f>1470-SUM(E7:E11)</f>
        <v>1343</v>
      </c>
      <c r="F6" s="25">
        <f>ROUND($E6/1470*100,2)</f>
        <v>91.36</v>
      </c>
    </row>
    <row r="7" spans="1:7">
      <c r="B7" s="9" t="s">
        <v>20</v>
      </c>
      <c r="C7" s="10">
        <f>COUNTIFS(Resp3[Vínculo],"tecnico",Resp3[3.01],B7)</f>
        <v>19</v>
      </c>
      <c r="D7" s="10">
        <f>COUNTIFS(Resp3[Vínculo],"docente",Resp3[3.01],B7)</f>
        <v>14</v>
      </c>
      <c r="E7" s="10">
        <f>COUNTIF(Resp3[3.01],B7)</f>
        <v>33</v>
      </c>
      <c r="F7" s="25">
        <f t="shared" ref="F7:F12" si="0">ROUND($E7/1470*100,2)</f>
        <v>2.2400000000000002</v>
      </c>
      <c r="G7" s="25">
        <f>ROUND($E7/SUM($E$7:$E$11)*100,3)</f>
        <v>25.984000000000002</v>
      </c>
    </row>
    <row r="8" spans="1:7">
      <c r="B8" s="9" t="s">
        <v>23</v>
      </c>
      <c r="C8" s="10">
        <f>COUNTIFS(Resp3[Vínculo],"tecnico",Resp3[3.01],B8)</f>
        <v>3</v>
      </c>
      <c r="D8" s="10">
        <f>COUNTIFS(Resp3[Vínculo],"docente",Resp3[3.01],B8)</f>
        <v>4</v>
      </c>
      <c r="E8" s="10">
        <f>COUNTIF(Resp3[3.01],B8)</f>
        <v>7</v>
      </c>
      <c r="F8" s="25">
        <f t="shared" si="0"/>
        <v>0.48</v>
      </c>
      <c r="G8" s="25">
        <f t="shared" ref="G8:G11" si="1">ROUND($E8/SUM($E$7:$E$11)*100,3)</f>
        <v>5.5119999999999996</v>
      </c>
    </row>
    <row r="9" spans="1:7">
      <c r="B9" s="9" t="s">
        <v>18</v>
      </c>
      <c r="C9" s="10">
        <f>COUNTIFS(Resp3[Vínculo],"tecnico",Resp3[3.01],B9)</f>
        <v>9</v>
      </c>
      <c r="D9" s="10">
        <f>COUNTIFS(Resp3[Vínculo],"docente",Resp3[3.01],B9)</f>
        <v>15</v>
      </c>
      <c r="E9" s="10">
        <f>COUNTIF(Resp3[3.01],B9)</f>
        <v>24</v>
      </c>
      <c r="F9" s="25">
        <f t="shared" si="0"/>
        <v>1.63</v>
      </c>
      <c r="G9" s="25">
        <f t="shared" si="1"/>
        <v>18.898</v>
      </c>
    </row>
    <row r="10" spans="1:7">
      <c r="B10" s="9" t="s">
        <v>13</v>
      </c>
      <c r="C10" s="10">
        <f>COUNTIFS(Resp3[Vínculo],"tecnico",Resp3[3.01],B10)</f>
        <v>32</v>
      </c>
      <c r="D10" s="10">
        <f>COUNTIFS(Resp3[Vínculo],"docente",Resp3[3.01],B10)</f>
        <v>18</v>
      </c>
      <c r="E10" s="10">
        <f>COUNTIF(Resp3[3.01],B10)</f>
        <v>50</v>
      </c>
      <c r="F10" s="25">
        <f t="shared" si="0"/>
        <v>3.4</v>
      </c>
      <c r="G10" s="25">
        <f t="shared" si="1"/>
        <v>39.369999999999997</v>
      </c>
    </row>
    <row r="11" spans="1:7">
      <c r="B11" s="26" t="s">
        <v>14</v>
      </c>
      <c r="C11" s="10">
        <f>COUNTIFS(Resp3[Vínculo],"tecnico",Resp3[3.01],B11)</f>
        <v>5</v>
      </c>
      <c r="D11" s="10">
        <f>COUNTIFS(Resp3[Vínculo],"docente",Resp3[3.01],B11)</f>
        <v>8</v>
      </c>
      <c r="E11" s="10">
        <f>COUNTIF(Resp3[3.01],B11)</f>
        <v>13</v>
      </c>
      <c r="F11" s="25">
        <f t="shared" si="0"/>
        <v>0.88</v>
      </c>
      <c r="G11" s="25">
        <f t="shared" si="1"/>
        <v>10.236000000000001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100.00000000000001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zoomScale="90" zoomScaleNormal="90" workbookViewId="0">
      <selection activeCell="D38" sqref="D38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159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163</v>
      </c>
      <c r="F5" s="8" t="s">
        <v>164</v>
      </c>
      <c r="G5" s="7" t="s">
        <v>165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83</v>
      </c>
      <c r="C7" s="18">
        <f>COUNTIFS(Resp2[Vínculo],"tecnico",Resp2[2.01],C17)</f>
        <v>25</v>
      </c>
      <c r="D7" s="18">
        <f>COUNTIFS(Resp2[Vínculo],"docente",Resp2[2.01],C17)</f>
        <v>25</v>
      </c>
      <c r="E7" s="13">
        <f>COUNTIF(Resp2[2.01],C17)</f>
        <v>50</v>
      </c>
      <c r="F7" s="14">
        <f>ROUND($E7/$E$10*100,2)</f>
        <v>35.71</v>
      </c>
      <c r="G7" s="13">
        <f>ROUND($E7/SUM($E$7:$E$9)*100,2)</f>
        <v>35.71</v>
      </c>
    </row>
    <row r="8" spans="1:8" ht="15" customHeight="1">
      <c r="B8" s="18" t="s">
        <v>84</v>
      </c>
      <c r="C8" s="18">
        <f>COUNTIFS(Resp2[Vínculo],"tecnico",Resp2[2.01],C18)</f>
        <v>13</v>
      </c>
      <c r="D8" s="18">
        <f>COUNTIFS(Resp2[Vínculo],"docente",Resp2[2.01],C18)</f>
        <v>19</v>
      </c>
      <c r="E8" s="13">
        <f>COUNTIF(Resp2[2.01],C18)</f>
        <v>32</v>
      </c>
      <c r="F8" s="14">
        <f t="shared" ref="F8:F10" si="0">ROUND($E8/$E$10*100,2)</f>
        <v>22.86</v>
      </c>
      <c r="G8" s="13">
        <f>ROUND($E8/SUM($E$7:$E$9)*100,2)</f>
        <v>22.86</v>
      </c>
    </row>
    <row r="9" spans="1:8" ht="15" customHeight="1">
      <c r="B9" s="18" t="s">
        <v>94</v>
      </c>
      <c r="C9" s="18">
        <f>COUNTIFS(Resp2[Vínculo],"tecnico",Resp2[2.01],C19)</f>
        <v>37</v>
      </c>
      <c r="D9" s="95">
        <f>COUNTIFS(Resp2[Vínculo],"docente",Resp2[2.01],C19)</f>
        <v>21</v>
      </c>
      <c r="E9" s="96">
        <f>COUNTIF(Resp2[2.01],C19)</f>
        <v>58</v>
      </c>
      <c r="F9" s="97">
        <f t="shared" si="0"/>
        <v>41.43</v>
      </c>
      <c r="G9" s="96">
        <f>ROUND($E9/SUM($E$7:$E$9)*100,2)</f>
        <v>41.43</v>
      </c>
    </row>
    <row r="10" spans="1:8" ht="15" customHeight="1">
      <c r="B10" s="11" t="s">
        <v>167</v>
      </c>
      <c r="C10" s="11">
        <f>SUM(C6:C9)</f>
        <v>75</v>
      </c>
      <c r="D10" s="9">
        <f>SUM(D6:D9)</f>
        <v>65</v>
      </c>
      <c r="E10" s="15">
        <f>SUM(C10:D10)</f>
        <v>140</v>
      </c>
      <c r="F10" s="104">
        <f t="shared" si="0"/>
        <v>100</v>
      </c>
      <c r="G10" s="103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83</v>
      </c>
      <c r="C17" s="9" t="s">
        <v>10</v>
      </c>
    </row>
    <row r="18" spans="1:5" ht="15" customHeight="1">
      <c r="B18" t="s">
        <v>84</v>
      </c>
      <c r="C18" s="21" t="s">
        <v>21</v>
      </c>
    </row>
    <row r="19" spans="1:5">
      <c r="B19" t="s">
        <v>94</v>
      </c>
      <c r="C19" s="21" t="s">
        <v>16</v>
      </c>
    </row>
    <row r="24" spans="1:5">
      <c r="B24" s="11" t="s">
        <v>174</v>
      </c>
      <c r="C24" s="11" t="s">
        <v>175</v>
      </c>
      <c r="D24" s="7" t="s">
        <v>161</v>
      </c>
      <c r="E24" s="8" t="s">
        <v>164</v>
      </c>
    </row>
    <row r="25" spans="1:5">
      <c r="B25" s="29" t="s">
        <v>94</v>
      </c>
      <c r="C25" s="29" t="s">
        <v>85</v>
      </c>
      <c r="D25" s="15">
        <f>C9</f>
        <v>37</v>
      </c>
      <c r="E25" s="44">
        <f>ROUND(D25/SUM(D$25:D$28)*100,3)</f>
        <v>49.332999999999998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84</v>
      </c>
      <c r="C27" s="31" t="s">
        <v>90</v>
      </c>
      <c r="D27" s="15">
        <f>C8</f>
        <v>13</v>
      </c>
      <c r="E27" s="44">
        <f t="shared" ref="E27:E28" si="1">ROUND(D27/SUM(D$25:D$28)*100,3)</f>
        <v>17.332999999999998</v>
      </c>
    </row>
    <row r="28" spans="1:5">
      <c r="B28" s="52" t="s">
        <v>83</v>
      </c>
      <c r="C28" s="52" t="s">
        <v>95</v>
      </c>
      <c r="D28" s="33">
        <f>C7</f>
        <v>25</v>
      </c>
      <c r="E28" s="45">
        <f t="shared" si="1"/>
        <v>33.332999999999998</v>
      </c>
    </row>
    <row r="33" spans="1:5">
      <c r="B33" s="11" t="s">
        <v>174</v>
      </c>
      <c r="C33" s="11" t="s">
        <v>175</v>
      </c>
      <c r="D33" s="7" t="s">
        <v>162</v>
      </c>
      <c r="E33" s="8" t="s">
        <v>164</v>
      </c>
    </row>
    <row r="34" spans="1:5">
      <c r="B34" s="29" t="s">
        <v>94</v>
      </c>
      <c r="C34" s="29" t="s">
        <v>85</v>
      </c>
      <c r="D34" s="15">
        <f>D9</f>
        <v>21</v>
      </c>
      <c r="E34" s="44">
        <f>ROUND(D34/SUM(D$34:D$37)*100,3)</f>
        <v>32.308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84</v>
      </c>
      <c r="C36" s="31" t="s">
        <v>90</v>
      </c>
      <c r="D36" s="15">
        <f>D8</f>
        <v>19</v>
      </c>
      <c r="E36" s="44">
        <f t="shared" ref="E36:E37" si="2">ROUND(D36/SUM(D$34:D$37)*100,3)</f>
        <v>29.231000000000002</v>
      </c>
    </row>
    <row r="37" spans="1:5">
      <c r="B37" s="52" t="s">
        <v>83</v>
      </c>
      <c r="C37" s="52" t="s">
        <v>95</v>
      </c>
      <c r="D37" s="33">
        <f>D7</f>
        <v>25</v>
      </c>
      <c r="E37" s="45">
        <f t="shared" si="2"/>
        <v>38.462000000000003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15"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159</v>
      </c>
      <c r="B3" s="5" t="str">
        <f>VLOOKUP(A$2,Eixo[],4,FALSE)</f>
        <v>Eixo 2: Questão 2</v>
      </c>
      <c r="C3" s="5"/>
      <c r="D3" s="5"/>
    </row>
    <row r="5" spans="1:7">
      <c r="B5" s="3" t="s">
        <v>160</v>
      </c>
      <c r="C5" s="3" t="s">
        <v>169</v>
      </c>
      <c r="D5" s="3" t="s">
        <v>170</v>
      </c>
      <c r="E5" s="3" t="s">
        <v>163</v>
      </c>
      <c r="F5" s="4" t="s">
        <v>164</v>
      </c>
      <c r="G5" s="3" t="s">
        <v>165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83</v>
      </c>
      <c r="C7" s="17">
        <f>COUNTIFS(Resp2[Vínculo],"tecnico",Resp2[2.02],C17)</f>
        <v>47</v>
      </c>
      <c r="D7" s="17">
        <f>COUNTIFS(Resp2[Vínculo],"docente",Resp2[2.02],C17)</f>
        <v>32</v>
      </c>
      <c r="E7" s="15">
        <f>COUNTIF(Resp2[2.02],C17)</f>
        <v>79</v>
      </c>
      <c r="F7" s="10">
        <f>ROUND($E7/$E$9*100,2)</f>
        <v>56.43</v>
      </c>
      <c r="G7" s="9">
        <f>ROUND($E7/SUM($E$7:$E$8)*100,2)</f>
        <v>56.43</v>
      </c>
    </row>
    <row r="8" spans="1:7">
      <c r="B8" s="17" t="s">
        <v>84</v>
      </c>
      <c r="C8" s="17">
        <f>COUNTIFS(Resp2[Vínculo],"tecnico",Resp2[2.02],C18)</f>
        <v>28</v>
      </c>
      <c r="D8" s="98">
        <f>COUNTIFS(Resp2[Vínculo],"docente",Resp2[2.02],C18)</f>
        <v>33</v>
      </c>
      <c r="E8" s="99">
        <f>COUNTIF(Resp2[2.02],C18)</f>
        <v>61</v>
      </c>
      <c r="F8" s="100">
        <f>ROUND($E8/$E$9*100,2)</f>
        <v>43.57</v>
      </c>
      <c r="G8" s="101">
        <f>ROUND($E8/SUM($E$7:$E$8)*100,2)</f>
        <v>43.57</v>
      </c>
    </row>
    <row r="9" spans="1:7">
      <c r="B9" s="11" t="s">
        <v>167</v>
      </c>
      <c r="C9" s="11">
        <f>SUM(C6:C8)</f>
        <v>75</v>
      </c>
      <c r="D9" s="9">
        <f>SUM(D6:D8)</f>
        <v>65</v>
      </c>
      <c r="E9" s="9">
        <f>SUM(C9:D9)</f>
        <v>140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83</v>
      </c>
      <c r="C17" s="24" t="s">
        <v>17</v>
      </c>
    </row>
    <row r="18" spans="1:5">
      <c r="B18" t="s">
        <v>84</v>
      </c>
      <c r="C18" s="24" t="s">
        <v>11</v>
      </c>
    </row>
    <row r="21" spans="1:5">
      <c r="B21" s="11" t="s">
        <v>174</v>
      </c>
      <c r="C21" s="11" t="s">
        <v>175</v>
      </c>
      <c r="D21" s="7" t="s">
        <v>161</v>
      </c>
      <c r="E21" s="8" t="s">
        <v>164</v>
      </c>
    </row>
    <row r="22" spans="1:5">
      <c r="B22" s="29" t="s">
        <v>83</v>
      </c>
      <c r="C22" s="29" t="s">
        <v>85</v>
      </c>
      <c r="D22" s="15">
        <f>C7</f>
        <v>47</v>
      </c>
      <c r="E22" s="44">
        <f>ROUND(D22/SUM(D$22:D$25)*100,3)</f>
        <v>62.667000000000002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84</v>
      </c>
      <c r="C25" s="52" t="s">
        <v>95</v>
      </c>
      <c r="D25" s="33">
        <f>C8</f>
        <v>28</v>
      </c>
      <c r="E25" s="45">
        <f>ROUND(D25/SUM(D$22:D$25)*100,3)</f>
        <v>37.332999999999998</v>
      </c>
    </row>
    <row r="26" spans="1:5">
      <c r="A26" s="130"/>
      <c r="D26">
        <f>SUM(D22:D25)</f>
        <v>75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164</v>
      </c>
    </row>
    <row r="29" spans="1:5" ht="15.75" customHeight="1">
      <c r="A29" s="130"/>
      <c r="B29" s="29" t="s">
        <v>83</v>
      </c>
      <c r="C29" s="29" t="s">
        <v>85</v>
      </c>
      <c r="D29" s="15">
        <f>D7</f>
        <v>32</v>
      </c>
      <c r="E29" s="44">
        <f>ROUND(D29/SUM(D$29:D$32)*100,3)</f>
        <v>49.231000000000002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84</v>
      </c>
      <c r="C32" s="52" t="s">
        <v>95</v>
      </c>
      <c r="D32" s="33">
        <f>D8</f>
        <v>33</v>
      </c>
      <c r="E32" s="45">
        <f>ROUND(D32/SUM(D$29:D$32)*100,3)</f>
        <v>50.768999999999998</v>
      </c>
    </row>
    <row r="33" spans="4:4">
      <c r="D33">
        <f>SUM(D29:D32)</f>
        <v>65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159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160</v>
      </c>
      <c r="C5" s="7" t="s">
        <v>169</v>
      </c>
      <c r="D5" s="7" t="s">
        <v>162</v>
      </c>
      <c r="E5" s="7" t="s">
        <v>163</v>
      </c>
      <c r="F5" s="8" t="s">
        <v>164</v>
      </c>
      <c r="G5" s="7" t="s">
        <v>165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19</v>
      </c>
      <c r="C7" s="10">
        <f>COUNTIFS(Resp2[Vínculo],"tecnico",Resp2[2.03],B7)</f>
        <v>13</v>
      </c>
      <c r="D7" s="10">
        <f>COUNTIFS(Resp2[Vínculo],"docente",Resp2[2.03],B7)</f>
        <v>26</v>
      </c>
      <c r="E7" s="9">
        <f>COUNTIF(Resp2[2.03],B7)</f>
        <v>39</v>
      </c>
      <c r="F7" s="10">
        <f t="shared" ref="F7:F9" si="0">ROUND($E7/$E$9*100,2)</f>
        <v>27.86</v>
      </c>
      <c r="G7" s="10">
        <f>ROUND($E7/SUM($E$7:$E$8)*100,2)</f>
        <v>27.86</v>
      </c>
    </row>
    <row r="8" spans="1:7">
      <c r="B8" s="9" t="s">
        <v>12</v>
      </c>
      <c r="C8" s="10">
        <f>COUNTIFS(Resp2[Vínculo],"tecnico",Resp2[2.03],B8)</f>
        <v>62</v>
      </c>
      <c r="D8" s="10">
        <f>COUNTIFS(Resp2[Vínculo],"docente",Resp2[2.03],B8)</f>
        <v>39</v>
      </c>
      <c r="E8" s="9">
        <f>COUNTIF(Resp2[2.03],B8)</f>
        <v>101</v>
      </c>
      <c r="F8" s="100">
        <f>ROUND($E8/$E$9*100,2)</f>
        <v>72.14</v>
      </c>
      <c r="G8" s="100">
        <f>ROUND($E8/SUM($E$7:$E$8)*100,2)</f>
        <v>72.14</v>
      </c>
    </row>
    <row r="9" spans="1:7">
      <c r="B9" s="11" t="s">
        <v>167</v>
      </c>
      <c r="C9" s="11">
        <f>SUM(C6:C8)</f>
        <v>75</v>
      </c>
      <c r="D9" s="11">
        <f>SUM(D6:D8)</f>
        <v>65</v>
      </c>
      <c r="E9" s="11">
        <f>SUM(C9:D9)</f>
        <v>140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2022-01-14T17:11:47Z</dcterms:modified>
  <cp:category/>
  <cp:contentStatus/>
</cp:coreProperties>
</file>